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<sst xmlns="http://schemas.openxmlformats.org/spreadsheetml/2006/main" count="343" uniqueCount="310">
  <si>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</si>
  <si>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</si>
  <si>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</si>
  <si>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</si>
  <si>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</si>
  <si>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</si>
  <si>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</si>
  <si>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</si>
  <si>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</si>
  <si>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</si>
  <si>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</si>
  <si>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</si>
  <si>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</si>
  <si>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</si>
  <si>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</si>
  <si>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</si>
  <si>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</si>
  <si>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</si>
  <si>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</si>
  <si>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</si>
  <si>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</si>
  <si>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</si>
  <si>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</si>
  <si>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</si>
  <si>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</si>
  <si>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</si>
  <si>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</si>
  <si>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</si>
  <si>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</si>
  <si>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</si>
  <si>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</si>
  <si>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</si>
  <si>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</si>
  <si>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</si>
  <si>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</si>
  <si>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</si>
  <si>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</si>
  <si>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</si>
  <si>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</si>
  <si>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</si>
  <si>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</si>
  <si>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</si>
  <si>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</si>
  <si>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</si>
  <si>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</si>
  <si>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</si>
  <si>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</si>
  <si>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</si>
  <si>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</si>
  <si>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</si>
  <si>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</si>
  <si>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</si>
  <si>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</si>
  <si>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</si>
  <si>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</si>
  <si>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</si>
  <si>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</si>
  <si>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</si>
  <si>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</si>
  <si>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</si>
  <si>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</si>
  <si>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</si>
  <si>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</si>
  <si>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</si>
  <si>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</si>
  <si>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</si>
  <si>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</si>
  <si>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</si>
  <si>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</si>
  <si>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</si>
  <si>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</si>
  <si>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</si>
  <si>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</si>
  <si>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</si>
  <si>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</si>
  <si>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</si>
  <si>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</si>
  <si>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</si>
  <si>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</si>
  <si>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</si>
  <si>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</si>
  <si>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</si>
  <si>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</si>
  <si>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</si>
  <si>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</si>
  <si>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</si>
  <si>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</si>
  <si>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</si>
  <si>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</si>
  <si>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</si>
  <si>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</si>
  <si>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</si>
  <si>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</si>
  <si>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</si>
  <si>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</si>
  <si>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</si>
  <si>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</si>
  <si>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</si>
  <si>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</si>
  <si>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</si>
  <si>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</si>
  <si>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</si>
  <si>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</si>
  <si>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</si>
  <si>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</si>
  <si>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</si>
  <si>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</si>
  <si>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</si>
  <si>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</si>
  <si>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</si>
  <si>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</si>
  <si>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</si>
  <si>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</si>
  <si>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</si>
  <si>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</si>
  <si>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</si>
  <si>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</si>
  <si>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</si>
  <si>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</si>
  <si>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</si>
  <si>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</si>
  <si>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</si>
  <si>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</si>
  <si>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</si>
  <si>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</si>
  <si>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</si>
  <si>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</si>
  <si>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</si>
  <si>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</si>
  <si>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</si>
  <si>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</si>
  <si>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</si>
  <si>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</si>
  <si>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</si>
  <si>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</si>
  <si>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</si>
  <si>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</si>
  <si>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</si>
  <si>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</si>
  <si>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</si>
  <si>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</si>
  <si>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</si>
  <si>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</si>
  <si>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</si>
  <si>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</si>
  <si>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</si>
  <si>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</si>
  <si>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</si>
  <si>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</si>
  <si>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</si>
  <si>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</si>
  <si>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</si>
  <si>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</si>
  <si>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</si>
  <si>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</si>
  <si>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</si>
  <si>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</si>
  <si>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</si>
  <si>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</si>
  <si>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</si>
  <si>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</si>
  <si>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</si>
  <si>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</si>
  <si>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</si>
  <si>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</si>
  <si>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</si>
  <si>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</si>
  <si>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</si>
  <si>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</si>
  <si>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</si>
  <si>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</si>
  <si>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</si>
  <si>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</si>
  <si>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</si>
  <si>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</si>
  <si>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</si>
  <si>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</si>
  <si>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</si>
  <si>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</si>
  <si>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</si>
  <si>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</si>
  <si>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</si>
  <si>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</si>
  <si>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</si>
  <si>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</si>
  <si>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</si>
  <si>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</si>
  <si>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</si>
  <si>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</si>
  <si>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</si>
  <si>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</si>
  <si>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</si>
  <si>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</si>
  <si>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</si>
  <si>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</si>
  <si>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</si>
  <si>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</si>
  <si>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</si>
  <si>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</si>
  <si>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</si>
  <si>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</si>
  <si>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</si>
  <si>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</si>
  <si>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</si>
  <si>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</si>
  <si>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</si>
  <si>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</si>
  <si>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</si>
  <si>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</si>
  <si>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</si>
  <si>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</si>
  <si>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</si>
  <si>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</si>
  <si>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</si>
  <si>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</si>
  <si>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</si>
  <si>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</si>
  <si>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</si>
  <si>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</si>
  <si>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</si>
  <si>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</si>
  <si>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</si>
  <si>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</si>
  <si>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</si>
  <si>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</si>
  <si>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</si>
  <si>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</si>
  <si>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</si>
  <si>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</si>
  <si>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</si>
  <si>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</si>
  <si>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</si>
  <si>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</si>
  <si>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</si>
  <si>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</si>
  <si>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</si>
  <si>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</si>
  <si>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</si>
  <si>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</si>
  <si>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</si>
  <si>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</si>
  <si>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</si>
  <si>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</si>
  <si>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</si>
  <si>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</si>
  <si>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</si>
  <si>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</si>
  <si>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</si>
  <si>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</si>
  <si>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</si>
  <si>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</si>
  <si>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</si>
  <si>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</si>
  <si>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</si>
  <si>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</si>
  <si>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</si>
  <si>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</si>
  <si>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</si>
  <si>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</si>
  <si>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</si>
  <si>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</si>
  <si>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</si>
  <si>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</si>
  <si>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</si>
  <si>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</si>
  <si>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</si>
  <si>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</si>
  <si>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</si>
  <si>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</si>
  <si>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</si>
  <si>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</si>
  <si>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</si>
  <si>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</si>
  <si>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</si>
  <si>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</si>
  <si>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</si>
  <si>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</si>
  <si>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</si>
  <si>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</si>
  <si>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</si>
  <si>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</si>
  <si>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</si>
  <si>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</si>
  <si>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</si>
  <si>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</si>
  <si>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</si>
  <si>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1.1.2013.</t>
  </si>
  <si>
    <t>31.3.2013.</t>
  </si>
  <si>
    <t>03632636</t>
  </si>
  <si>
    <t>070032908</t>
  </si>
  <si>
    <t>95240603723</t>
  </si>
  <si>
    <t>METALSKA INDUSTRIJA VARAŽDIN DD</t>
  </si>
  <si>
    <t>VARAŽDIN</t>
  </si>
  <si>
    <t>FABIJANSKA 33</t>
  </si>
  <si>
    <t>miv@miv.hr</t>
  </si>
  <si>
    <t>http://www.miv.hr</t>
  </si>
  <si>
    <t>Varaždin</t>
  </si>
  <si>
    <t>Varaždinska</t>
  </si>
  <si>
    <t>NE</t>
  </si>
  <si>
    <t>2451</t>
  </si>
  <si>
    <t>Čorko Marina</t>
  </si>
  <si>
    <t>042290102</t>
  </si>
  <si>
    <t>042330133</t>
  </si>
  <si>
    <t>marina.corko@miv.hr</t>
  </si>
  <si>
    <t>Turek Franjo</t>
  </si>
  <si>
    <t>Obveznik: METALSKA INDUSTRIJA VARAŽDIN DD</t>
  </si>
  <si>
    <t>u razdoblju 01.01.2013. do 31.03.2013.</t>
  </si>
  <si>
    <t xml:space="preserve">0 </t>
  </si>
  <si>
    <t>stanje na dan 31.03.2013.</t>
  </si>
  <si>
    <t>Potraživanja od kupaca u iznosu 40,9 mil smanjena su u prvom kvartalu 2013. godine za 5% u odnosu na isto razdoblje prošle godine zbog manjeg obujma poslovanja. Isto tako, smanjene su i obveze prema dobavljačima za 39% u odnosu na prvi kvartal 2012. godine.  Ukupne zalihe u iznosu 73,7 mil manje su za 15% u odnosu na ukupne zalihe prvog kvartala 2012. godine. Dugoročne obveze prema bankama i drugim financijskim institucijama u iznosu 70,6 mil veće su za 40% u odnosu na isto razdoblje prošle godine zbog zamjene kratkoročnih kredita dugoročnim kreditima. Prihodi od prodaje u iznosu 35,5 mil manji su za 18% u odnosu na prvi kvartal 2012. godine zbog nepovoljnog stanja na tržištu izazvanog gospodarskom krizom. Aktivnosti iz redovnog poslovanja rezultirale su operativnom dobiti u iznosu 1,5 mil. Dobit prije oporezivanja iznosi 136.421 kn.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</si>
</sst>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marina.corko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2" t="s">
        <v>214</v>
      </c>
      <c r="B1" s="173"/>
      <c r="C1" s="173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29" t="s">
        <v>215</v>
      </c>
      <c r="B2" s="130"/>
      <c r="C2" s="130"/>
      <c r="D2" s="131"/>
      <c r="E2" s="116" t="s">
        <v>286</v>
      </c>
      <c r="F2" s="12"/>
      <c r="G2" s="13" t="s">
        <v>216</v>
      </c>
      <c r="H2" s="116" t="s">
        <v>287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.75">
      <c r="A4" s="132" t="s">
        <v>282</v>
      </c>
      <c r="B4" s="133"/>
      <c r="C4" s="133"/>
      <c r="D4" s="133"/>
      <c r="E4" s="133"/>
      <c r="F4" s="133"/>
      <c r="G4" s="133"/>
      <c r="H4" s="133"/>
      <c r="I4" s="134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5" t="s">
        <v>217</v>
      </c>
      <c r="B6" s="136"/>
      <c r="C6" s="127" t="s">
        <v>288</v>
      </c>
      <c r="D6" s="128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37" t="s">
        <v>218</v>
      </c>
      <c r="B8" s="138"/>
      <c r="C8" s="127" t="s">
        <v>289</v>
      </c>
      <c r="D8" s="128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4" t="s">
        <v>219</v>
      </c>
      <c r="B10" s="125"/>
      <c r="C10" s="127" t="s">
        <v>290</v>
      </c>
      <c r="D10" s="128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26"/>
      <c r="B11" s="125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5" t="s">
        <v>220</v>
      </c>
      <c r="B12" s="136"/>
      <c r="C12" s="139" t="s">
        <v>291</v>
      </c>
      <c r="D12" s="140"/>
      <c r="E12" s="140"/>
      <c r="F12" s="140"/>
      <c r="G12" s="140"/>
      <c r="H12" s="140"/>
      <c r="I12" s="141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5" t="s">
        <v>221</v>
      </c>
      <c r="B14" s="136"/>
      <c r="C14" s="142">
        <v>42000</v>
      </c>
      <c r="D14" s="143"/>
      <c r="E14" s="16"/>
      <c r="F14" s="139" t="s">
        <v>292</v>
      </c>
      <c r="G14" s="140"/>
      <c r="H14" s="140"/>
      <c r="I14" s="141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5" t="s">
        <v>222</v>
      </c>
      <c r="B16" s="136"/>
      <c r="C16" s="139" t="s">
        <v>293</v>
      </c>
      <c r="D16" s="140"/>
      <c r="E16" s="140"/>
      <c r="F16" s="140"/>
      <c r="G16" s="140"/>
      <c r="H16" s="140"/>
      <c r="I16" s="141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5" t="s">
        <v>223</v>
      </c>
      <c r="B18" s="136"/>
      <c r="C18" s="144" t="s">
        <v>294</v>
      </c>
      <c r="D18" s="145"/>
      <c r="E18" s="145"/>
      <c r="F18" s="145"/>
      <c r="G18" s="145"/>
      <c r="H18" s="145"/>
      <c r="I18" s="146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5" t="s">
        <v>224</v>
      </c>
      <c r="B20" s="136"/>
      <c r="C20" s="144" t="s">
        <v>295</v>
      </c>
      <c r="D20" s="145"/>
      <c r="E20" s="145"/>
      <c r="F20" s="145"/>
      <c r="G20" s="145"/>
      <c r="H20" s="145"/>
      <c r="I20" s="146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5" t="s">
        <v>225</v>
      </c>
      <c r="B22" s="136"/>
      <c r="C22" s="117">
        <v>472</v>
      </c>
      <c r="D22" s="139" t="s">
        <v>296</v>
      </c>
      <c r="E22" s="147"/>
      <c r="F22" s="148"/>
      <c r="G22" s="135"/>
      <c r="H22" s="149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5" t="s">
        <v>226</v>
      </c>
      <c r="B24" s="136"/>
      <c r="C24" s="117">
        <v>5</v>
      </c>
      <c r="D24" s="139" t="s">
        <v>297</v>
      </c>
      <c r="E24" s="147"/>
      <c r="F24" s="147"/>
      <c r="G24" s="148"/>
      <c r="H24" s="51" t="s">
        <v>227</v>
      </c>
      <c r="I24" s="118">
        <v>639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35" t="s">
        <v>228</v>
      </c>
      <c r="B26" s="136"/>
      <c r="C26" s="119" t="s">
        <v>298</v>
      </c>
      <c r="D26" s="25"/>
      <c r="E26" s="33"/>
      <c r="F26" s="24"/>
      <c r="G26" s="150" t="s">
        <v>229</v>
      </c>
      <c r="H26" s="136"/>
      <c r="I26" s="120" t="s">
        <v>299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51" t="s">
        <v>230</v>
      </c>
      <c r="B28" s="152"/>
      <c r="C28" s="153"/>
      <c r="D28" s="153"/>
      <c r="E28" s="154" t="s">
        <v>231</v>
      </c>
      <c r="F28" s="155"/>
      <c r="G28" s="155"/>
      <c r="H28" s="156" t="s">
        <v>232</v>
      </c>
      <c r="I28" s="157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8"/>
      <c r="B30" s="159"/>
      <c r="C30" s="159"/>
      <c r="D30" s="160"/>
      <c r="E30" s="158"/>
      <c r="F30" s="159"/>
      <c r="G30" s="159"/>
      <c r="H30" s="127"/>
      <c r="I30" s="128"/>
      <c r="J30" s="10"/>
      <c r="K30" s="10"/>
      <c r="L30" s="10"/>
    </row>
    <row r="31" spans="1:12" ht="12.75">
      <c r="A31" s="90"/>
      <c r="B31" s="22"/>
      <c r="C31" s="21"/>
      <c r="D31" s="161"/>
      <c r="E31" s="161"/>
      <c r="F31" s="161"/>
      <c r="G31" s="162"/>
      <c r="H31" s="16"/>
      <c r="I31" s="97"/>
      <c r="J31" s="10"/>
      <c r="K31" s="10"/>
      <c r="L31" s="10"/>
    </row>
    <row r="32" spans="1:12" ht="12.75">
      <c r="A32" s="158"/>
      <c r="B32" s="159"/>
      <c r="C32" s="159"/>
      <c r="D32" s="160"/>
      <c r="E32" s="158"/>
      <c r="F32" s="159"/>
      <c r="G32" s="159"/>
      <c r="H32" s="127"/>
      <c r="I32" s="128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8"/>
      <c r="B34" s="159"/>
      <c r="C34" s="159"/>
      <c r="D34" s="160"/>
      <c r="E34" s="158"/>
      <c r="F34" s="159"/>
      <c r="G34" s="159"/>
      <c r="H34" s="127"/>
      <c r="I34" s="128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8"/>
      <c r="B36" s="159"/>
      <c r="C36" s="159"/>
      <c r="D36" s="160"/>
      <c r="E36" s="158"/>
      <c r="F36" s="159"/>
      <c r="G36" s="159"/>
      <c r="H36" s="127"/>
      <c r="I36" s="128"/>
      <c r="J36" s="10"/>
      <c r="K36" s="10"/>
      <c r="L36" s="10"/>
    </row>
    <row r="37" spans="1:12" ht="12.75">
      <c r="A37" s="99"/>
      <c r="B37" s="30"/>
      <c r="C37" s="163"/>
      <c r="D37" s="164"/>
      <c r="E37" s="16"/>
      <c r="F37" s="163"/>
      <c r="G37" s="164"/>
      <c r="H37" s="16"/>
      <c r="I37" s="91"/>
      <c r="J37" s="10"/>
      <c r="K37" s="10"/>
      <c r="L37" s="10"/>
    </row>
    <row r="38" spans="1:12" ht="12.75">
      <c r="A38" s="158"/>
      <c r="B38" s="159"/>
      <c r="C38" s="159"/>
      <c r="D38" s="160"/>
      <c r="E38" s="158"/>
      <c r="F38" s="159"/>
      <c r="G38" s="159"/>
      <c r="H38" s="127"/>
      <c r="I38" s="128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8"/>
      <c r="B40" s="159"/>
      <c r="C40" s="159"/>
      <c r="D40" s="160"/>
      <c r="E40" s="158"/>
      <c r="F40" s="159"/>
      <c r="G40" s="159"/>
      <c r="H40" s="127"/>
      <c r="I40" s="128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4" t="s">
        <v>233</v>
      </c>
      <c r="B44" s="168"/>
      <c r="C44" s="127"/>
      <c r="D44" s="128"/>
      <c r="E44" s="26"/>
      <c r="F44" s="139"/>
      <c r="G44" s="159"/>
      <c r="H44" s="159"/>
      <c r="I44" s="160"/>
      <c r="J44" s="10"/>
      <c r="K44" s="10"/>
      <c r="L44" s="10"/>
    </row>
    <row r="45" spans="1:12" ht="12.75">
      <c r="A45" s="99"/>
      <c r="B45" s="30"/>
      <c r="C45" s="163"/>
      <c r="D45" s="164"/>
      <c r="E45" s="16"/>
      <c r="F45" s="163"/>
      <c r="G45" s="165"/>
      <c r="H45" s="35"/>
      <c r="I45" s="103"/>
      <c r="J45" s="10"/>
      <c r="K45" s="10"/>
      <c r="L45" s="10"/>
    </row>
    <row r="46" spans="1:12" ht="12.75">
      <c r="A46" s="124" t="s">
        <v>234</v>
      </c>
      <c r="B46" s="168"/>
      <c r="C46" s="139" t="s">
        <v>300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4" t="s">
        <v>236</v>
      </c>
      <c r="B48" s="168"/>
      <c r="C48" s="169" t="s">
        <v>301</v>
      </c>
      <c r="D48" s="170"/>
      <c r="E48" s="171"/>
      <c r="F48" s="16"/>
      <c r="G48" s="51" t="s">
        <v>237</v>
      </c>
      <c r="H48" s="169" t="s">
        <v>302</v>
      </c>
      <c r="I48" s="171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4" t="s">
        <v>223</v>
      </c>
      <c r="B50" s="168"/>
      <c r="C50" s="180" t="s">
        <v>303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5" t="s">
        <v>238</v>
      </c>
      <c r="B52" s="136"/>
      <c r="C52" s="169" t="s">
        <v>304</v>
      </c>
      <c r="D52" s="170"/>
      <c r="E52" s="170"/>
      <c r="F52" s="170"/>
      <c r="G52" s="170"/>
      <c r="H52" s="170"/>
      <c r="I52" s="141"/>
      <c r="J52" s="10"/>
      <c r="K52" s="10"/>
      <c r="L52" s="10"/>
    </row>
    <row r="53" spans="1:12" ht="12.75">
      <c r="A53" s="104"/>
      <c r="B53" s="20"/>
      <c r="C53" s="174" t="s">
        <v>239</v>
      </c>
      <c r="D53" s="174"/>
      <c r="E53" s="174"/>
      <c r="F53" s="174"/>
      <c r="G53" s="174"/>
      <c r="H53" s="174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81" t="s">
        <v>240</v>
      </c>
      <c r="C55" s="182"/>
      <c r="D55" s="182"/>
      <c r="E55" s="182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83" t="s">
        <v>272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104"/>
      <c r="B57" s="183" t="s">
        <v>273</v>
      </c>
      <c r="C57" s="184"/>
      <c r="D57" s="184"/>
      <c r="E57" s="184"/>
      <c r="F57" s="184"/>
      <c r="G57" s="184"/>
      <c r="H57" s="184"/>
      <c r="I57" s="106"/>
      <c r="J57" s="10"/>
      <c r="K57" s="10"/>
      <c r="L57" s="10"/>
    </row>
    <row r="58" spans="1:12" ht="12.75">
      <c r="A58" s="104"/>
      <c r="B58" s="183" t="s">
        <v>274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104"/>
      <c r="B59" s="183" t="s">
        <v>275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75" t="s">
        <v>243</v>
      </c>
      <c r="H62" s="176"/>
      <c r="I62" s="177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78"/>
      <c r="H63" s="179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marina.corko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02" sqref="K102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1.7109375" style="52" customWidth="1"/>
    <col min="12" max="16384" width="9.140625" style="52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305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50</v>
      </c>
      <c r="B4" s="229"/>
      <c r="C4" s="229"/>
      <c r="D4" s="229"/>
      <c r="E4" s="229"/>
      <c r="F4" s="229"/>
      <c r="G4" s="229"/>
      <c r="H4" s="230"/>
      <c r="I4" s="58" t="s">
        <v>244</v>
      </c>
      <c r="J4" s="59" t="s">
        <v>284</v>
      </c>
      <c r="K4" s="60" t="s">
        <v>285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7">
        <v>2</v>
      </c>
      <c r="J5" s="56">
        <v>3</v>
      </c>
      <c r="K5" s="56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213"/>
      <c r="I7" s="3">
        <v>1</v>
      </c>
      <c r="J7" s="6">
        <v>0</v>
      </c>
      <c r="K7" s="6">
        <v>0</v>
      </c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92347078</v>
      </c>
      <c r="K8" s="53">
        <f>K9+K16+K26+K35+K39</f>
        <v>94511232.99</v>
      </c>
    </row>
    <row r="9" spans="1:11" ht="12.75">
      <c r="A9" s="199" t="s">
        <v>171</v>
      </c>
      <c r="B9" s="200"/>
      <c r="C9" s="200"/>
      <c r="D9" s="200"/>
      <c r="E9" s="200"/>
      <c r="F9" s="200"/>
      <c r="G9" s="200"/>
      <c r="H9" s="201"/>
      <c r="I9" s="1">
        <v>3</v>
      </c>
      <c r="J9" s="53">
        <f>SUM(J10:J15)</f>
        <v>1201290</v>
      </c>
      <c r="K9" s="53">
        <f>SUM(K10:K15)</f>
        <v>989883.21</v>
      </c>
    </row>
    <row r="10" spans="1:11" ht="12.75">
      <c r="A10" s="199" t="s">
        <v>99</v>
      </c>
      <c r="B10" s="200"/>
      <c r="C10" s="200"/>
      <c r="D10" s="200"/>
      <c r="E10" s="200"/>
      <c r="F10" s="200"/>
      <c r="G10" s="200"/>
      <c r="H10" s="201"/>
      <c r="I10" s="1">
        <v>4</v>
      </c>
      <c r="J10" s="7">
        <v>0</v>
      </c>
      <c r="K10" s="7">
        <v>0</v>
      </c>
    </row>
    <row r="11" spans="1:11" ht="12.75">
      <c r="A11" s="199" t="s">
        <v>9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1201290</v>
      </c>
      <c r="K11" s="7">
        <v>989883.21</v>
      </c>
    </row>
    <row r="12" spans="1:11" ht="12.75">
      <c r="A12" s="199" t="s">
        <v>100</v>
      </c>
      <c r="B12" s="200"/>
      <c r="C12" s="200"/>
      <c r="D12" s="200"/>
      <c r="E12" s="200"/>
      <c r="F12" s="200"/>
      <c r="G12" s="200"/>
      <c r="H12" s="201"/>
      <c r="I12" s="1">
        <v>6</v>
      </c>
      <c r="J12" s="7">
        <v>0</v>
      </c>
      <c r="K12" s="7">
        <v>0</v>
      </c>
    </row>
    <row r="13" spans="1:11" ht="12.75">
      <c r="A13" s="199" t="s">
        <v>174</v>
      </c>
      <c r="B13" s="200"/>
      <c r="C13" s="200"/>
      <c r="D13" s="200"/>
      <c r="E13" s="200"/>
      <c r="F13" s="200"/>
      <c r="G13" s="200"/>
      <c r="H13" s="201"/>
      <c r="I13" s="1">
        <v>7</v>
      </c>
      <c r="J13" s="7">
        <v>0</v>
      </c>
      <c r="K13" s="7">
        <v>0</v>
      </c>
    </row>
    <row r="14" spans="1:11" ht="12.75">
      <c r="A14" s="199" t="s">
        <v>175</v>
      </c>
      <c r="B14" s="200"/>
      <c r="C14" s="200"/>
      <c r="D14" s="200"/>
      <c r="E14" s="200"/>
      <c r="F14" s="200"/>
      <c r="G14" s="200"/>
      <c r="H14" s="201"/>
      <c r="I14" s="1">
        <v>8</v>
      </c>
      <c r="J14" s="7">
        <v>0</v>
      </c>
      <c r="K14" s="7">
        <v>0</v>
      </c>
    </row>
    <row r="15" spans="1:11" ht="12.75">
      <c r="A15" s="199" t="s">
        <v>176</v>
      </c>
      <c r="B15" s="200"/>
      <c r="C15" s="200"/>
      <c r="D15" s="200"/>
      <c r="E15" s="200"/>
      <c r="F15" s="200"/>
      <c r="G15" s="200"/>
      <c r="H15" s="201"/>
      <c r="I15" s="1">
        <v>9</v>
      </c>
      <c r="J15" s="7">
        <v>0</v>
      </c>
      <c r="K15" s="7">
        <v>0</v>
      </c>
    </row>
    <row r="16" spans="1:11" ht="12.75">
      <c r="A16" s="199" t="s">
        <v>172</v>
      </c>
      <c r="B16" s="200"/>
      <c r="C16" s="200"/>
      <c r="D16" s="200"/>
      <c r="E16" s="200"/>
      <c r="F16" s="200"/>
      <c r="G16" s="200"/>
      <c r="H16" s="201"/>
      <c r="I16" s="1">
        <v>10</v>
      </c>
      <c r="J16" s="53">
        <f>SUM(J17:J25)</f>
        <v>87373066</v>
      </c>
      <c r="K16" s="53">
        <f>SUM(K17:K25)</f>
        <v>89675514.04</v>
      </c>
    </row>
    <row r="17" spans="1:11" ht="12.75">
      <c r="A17" s="199" t="s">
        <v>177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15404921</v>
      </c>
      <c r="K17" s="7">
        <v>15402218.37</v>
      </c>
    </row>
    <row r="18" spans="1:11" ht="12.75">
      <c r="A18" s="199" t="s">
        <v>213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13401211</v>
      </c>
      <c r="K18" s="7">
        <v>13785673.539999992</v>
      </c>
    </row>
    <row r="19" spans="1:11" ht="12.75">
      <c r="A19" s="199" t="s">
        <v>178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51020113</v>
      </c>
      <c r="K19" s="7">
        <v>54793717.78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4120448</v>
      </c>
      <c r="K20" s="7">
        <v>4312178.710000001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>
        <v>0</v>
      </c>
      <c r="K21" s="7">
        <v>0</v>
      </c>
    </row>
    <row r="22" spans="1:11" ht="12.75">
      <c r="A22" s="199" t="s">
        <v>63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1016238</v>
      </c>
      <c r="K22" s="7">
        <v>316879.93</v>
      </c>
    </row>
    <row r="23" spans="1:11" ht="12.75">
      <c r="A23" s="199" t="s">
        <v>64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2410135</v>
      </c>
      <c r="K23" s="7">
        <v>1064845.71</v>
      </c>
    </row>
    <row r="24" spans="1:11" ht="12.75">
      <c r="A24" s="199" t="s">
        <v>65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>
        <v>0</v>
      </c>
      <c r="K24" s="7">
        <v>0</v>
      </c>
    </row>
    <row r="25" spans="1:11" ht="12.75">
      <c r="A25" s="199" t="s">
        <v>66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>
        <v>0</v>
      </c>
      <c r="K25" s="7">
        <v>0</v>
      </c>
    </row>
    <row r="26" spans="1:11" ht="12.75">
      <c r="A26" s="199" t="s">
        <v>159</v>
      </c>
      <c r="B26" s="200"/>
      <c r="C26" s="200"/>
      <c r="D26" s="200"/>
      <c r="E26" s="200"/>
      <c r="F26" s="200"/>
      <c r="G26" s="200"/>
      <c r="H26" s="201"/>
      <c r="I26" s="1">
        <v>20</v>
      </c>
      <c r="J26" s="53">
        <f>SUM(J27:J34)</f>
        <v>3772722</v>
      </c>
      <c r="K26" s="53">
        <f>SUM(K27:K34)</f>
        <v>3845835.74</v>
      </c>
    </row>
    <row r="27" spans="1:11" ht="12.75">
      <c r="A27" s="199" t="s">
        <v>67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>
        <v>3107063</v>
      </c>
      <c r="K27" s="7">
        <v>3180176.98</v>
      </c>
    </row>
    <row r="28" spans="1:11" ht="12.75">
      <c r="A28" s="199" t="s">
        <v>68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>
        <v>0</v>
      </c>
      <c r="K28" s="7">
        <v>0</v>
      </c>
    </row>
    <row r="29" spans="1:11" ht="12.75">
      <c r="A29" s="199" t="s">
        <v>69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665659</v>
      </c>
      <c r="K29" s="7">
        <v>665658.76</v>
      </c>
    </row>
    <row r="30" spans="1:11" ht="12.75">
      <c r="A30" s="199" t="s">
        <v>74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>
        <v>0</v>
      </c>
      <c r="K30" s="7">
        <v>0</v>
      </c>
    </row>
    <row r="31" spans="1:11" ht="12.75">
      <c r="A31" s="199" t="s">
        <v>75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0</v>
      </c>
      <c r="K31" s="7">
        <v>0</v>
      </c>
    </row>
    <row r="32" spans="1:11" ht="12.75">
      <c r="A32" s="199" t="s">
        <v>76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>
        <v>0</v>
      </c>
      <c r="K32" s="7">
        <v>0</v>
      </c>
    </row>
    <row r="33" spans="1:11" ht="12.75">
      <c r="A33" s="199" t="s">
        <v>70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>
        <v>0</v>
      </c>
      <c r="K33" s="7">
        <v>0</v>
      </c>
    </row>
    <row r="34" spans="1:11" ht="12.75">
      <c r="A34" s="199" t="s">
        <v>152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>
        <v>0</v>
      </c>
      <c r="K34" s="7">
        <v>0</v>
      </c>
    </row>
    <row r="35" spans="1:11" ht="12.75">
      <c r="A35" s="199" t="s">
        <v>153</v>
      </c>
      <c r="B35" s="200"/>
      <c r="C35" s="200"/>
      <c r="D35" s="200"/>
      <c r="E35" s="200"/>
      <c r="F35" s="200"/>
      <c r="G35" s="200"/>
      <c r="H35" s="201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9" t="s">
        <v>71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>
        <v>0</v>
      </c>
      <c r="K36" s="7">
        <v>0</v>
      </c>
    </row>
    <row r="37" spans="1:11" ht="12.75">
      <c r="A37" s="199" t="s">
        <v>72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0</v>
      </c>
      <c r="K37" s="7">
        <v>0</v>
      </c>
    </row>
    <row r="38" spans="1:11" ht="12.75">
      <c r="A38" s="199" t="s">
        <v>73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>
        <v>0</v>
      </c>
      <c r="K38" s="7">
        <v>0</v>
      </c>
    </row>
    <row r="39" spans="1:11" ht="12.75">
      <c r="A39" s="199" t="s">
        <v>154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>
        <v>0</v>
      </c>
      <c r="K39" s="7">
        <v>0</v>
      </c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133974991</v>
      </c>
      <c r="K40" s="53">
        <f>K41+K49+K56+K64</f>
        <v>116359082.10999998</v>
      </c>
    </row>
    <row r="41" spans="1:11" ht="12.75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53">
        <f>SUM(J42:J48)</f>
        <v>86759944</v>
      </c>
      <c r="K41" s="53">
        <f>SUM(K42:K48)</f>
        <v>73737142.09999998</v>
      </c>
    </row>
    <row r="42" spans="1:11" ht="12.75">
      <c r="A42" s="199" t="s">
        <v>103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19344605</v>
      </c>
      <c r="K42" s="7">
        <v>17871079.23</v>
      </c>
    </row>
    <row r="43" spans="1:11" ht="12.75">
      <c r="A43" s="199" t="s">
        <v>104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>
        <v>17876253</v>
      </c>
      <c r="K43" s="7">
        <v>14224899.31</v>
      </c>
    </row>
    <row r="44" spans="1:11" ht="12.75">
      <c r="A44" s="199" t="s">
        <v>77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>
        <v>47654095</v>
      </c>
      <c r="K44" s="7">
        <v>40918166.349999994</v>
      </c>
    </row>
    <row r="45" spans="1:11" ht="12.75">
      <c r="A45" s="199" t="s">
        <v>78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>
        <v>114469</v>
      </c>
      <c r="K45" s="7">
        <v>85527.27</v>
      </c>
    </row>
    <row r="46" spans="1:11" ht="12.75">
      <c r="A46" s="199" t="s">
        <v>79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>
        <v>1770522</v>
      </c>
      <c r="K46" s="7">
        <v>637469.94</v>
      </c>
    </row>
    <row r="47" spans="1:11" ht="12.75">
      <c r="A47" s="199" t="s">
        <v>80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>
        <v>0</v>
      </c>
      <c r="K47" s="7">
        <v>0</v>
      </c>
    </row>
    <row r="48" spans="1:11" ht="12.75">
      <c r="A48" s="199" t="s">
        <v>81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>
        <v>0</v>
      </c>
      <c r="K48" s="7">
        <v>0</v>
      </c>
    </row>
    <row r="49" spans="1:11" ht="12.75">
      <c r="A49" s="199" t="s">
        <v>92</v>
      </c>
      <c r="B49" s="200"/>
      <c r="C49" s="200"/>
      <c r="D49" s="200"/>
      <c r="E49" s="200"/>
      <c r="F49" s="200"/>
      <c r="G49" s="200"/>
      <c r="H49" s="201"/>
      <c r="I49" s="1">
        <v>43</v>
      </c>
      <c r="J49" s="53">
        <f>SUM(J50:J55)</f>
        <v>46711710</v>
      </c>
      <c r="K49" s="53">
        <f>SUM(K50:K55)</f>
        <v>42344008.230000004</v>
      </c>
    </row>
    <row r="50" spans="1:11" ht="12.75">
      <c r="A50" s="199" t="s">
        <v>166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7127365</v>
      </c>
      <c r="K50" s="7">
        <v>8289277.7299999995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35756779</v>
      </c>
      <c r="K51" s="7">
        <v>32572358.26</v>
      </c>
    </row>
    <row r="52" spans="1:11" ht="12.75">
      <c r="A52" s="199" t="s">
        <v>168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>
        <v>0</v>
      </c>
      <c r="K52" s="7">
        <v>0</v>
      </c>
    </row>
    <row r="53" spans="1:11" ht="12.75">
      <c r="A53" s="199" t="s">
        <v>169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199348</v>
      </c>
      <c r="K53" s="7">
        <v>153633.97</v>
      </c>
    </row>
    <row r="54" spans="1:11" ht="12.75">
      <c r="A54" s="199" t="s">
        <v>5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3581026</v>
      </c>
      <c r="K54" s="7">
        <v>1263313.82</v>
      </c>
    </row>
    <row r="55" spans="1:11" ht="12.75">
      <c r="A55" s="199" t="s">
        <v>6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47192</v>
      </c>
      <c r="K55" s="7">
        <v>65424.45</v>
      </c>
    </row>
    <row r="56" spans="1:11" ht="12.75">
      <c r="A56" s="199" t="s">
        <v>93</v>
      </c>
      <c r="B56" s="200"/>
      <c r="C56" s="200"/>
      <c r="D56" s="200"/>
      <c r="E56" s="200"/>
      <c r="F56" s="200"/>
      <c r="G56" s="200"/>
      <c r="H56" s="201"/>
      <c r="I56" s="1">
        <v>50</v>
      </c>
      <c r="J56" s="53">
        <f>SUM(J57:J63)</f>
        <v>40000</v>
      </c>
      <c r="K56" s="53">
        <f>SUM(K57:K63)</f>
        <v>10000</v>
      </c>
    </row>
    <row r="57" spans="1:11" ht="12.75">
      <c r="A57" s="199" t="s">
        <v>67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>
        <v>0</v>
      </c>
      <c r="K57" s="7">
        <v>0</v>
      </c>
    </row>
    <row r="58" spans="1:11" ht="12.75">
      <c r="A58" s="199" t="s">
        <v>68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>
        <v>0</v>
      </c>
      <c r="K58" s="7">
        <v>0</v>
      </c>
    </row>
    <row r="59" spans="1:11" ht="12.75">
      <c r="A59" s="199" t="s">
        <v>208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>
        <v>0</v>
      </c>
      <c r="K59" s="7">
        <v>0</v>
      </c>
    </row>
    <row r="60" spans="1:11" ht="12.75">
      <c r="A60" s="199" t="s">
        <v>74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>
        <v>0</v>
      </c>
      <c r="K60" s="7">
        <v>0</v>
      </c>
    </row>
    <row r="61" spans="1:11" ht="12.75">
      <c r="A61" s="199" t="s">
        <v>75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>
        <v>0</v>
      </c>
      <c r="K61" s="7">
        <v>0</v>
      </c>
    </row>
    <row r="62" spans="1:11" ht="12.75">
      <c r="A62" s="199" t="s">
        <v>76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40000</v>
      </c>
      <c r="K62" s="7">
        <v>10000</v>
      </c>
    </row>
    <row r="63" spans="1:11" ht="12.75">
      <c r="A63" s="199" t="s">
        <v>40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>
        <v>0</v>
      </c>
      <c r="K63" s="7">
        <v>0</v>
      </c>
    </row>
    <row r="64" spans="1:11" ht="12.75">
      <c r="A64" s="199" t="s">
        <v>173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463337</v>
      </c>
      <c r="K64" s="7">
        <v>267931.78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164681</v>
      </c>
      <c r="K65" s="7">
        <v>101401.04000000001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J7+J8+J40+J65</f>
        <v>226486750</v>
      </c>
      <c r="K66" s="53">
        <f>K7+K8+K40+K65</f>
        <v>210971716.13999996</v>
      </c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5554606</v>
      </c>
      <c r="K67" s="8">
        <v>7159376.649999999</v>
      </c>
    </row>
    <row r="68" spans="1:11" ht="12.75">
      <c r="A68" s="191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213"/>
      <c r="I69" s="3">
        <v>62</v>
      </c>
      <c r="J69" s="54">
        <f>J70+J71+J72+J78+J79+J82+J85</f>
        <v>72297092</v>
      </c>
      <c r="K69" s="54">
        <f>K70+K71+K72+K78+K79+K82+K85</f>
        <v>73639886</v>
      </c>
    </row>
    <row r="70" spans="1:11" ht="12.75">
      <c r="A70" s="199" t="s">
        <v>117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55566600</v>
      </c>
      <c r="K70" s="7">
        <v>55566600</v>
      </c>
    </row>
    <row r="71" spans="1:11" ht="12.75">
      <c r="A71" s="199" t="s">
        <v>118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>
        <v>7824089</v>
      </c>
      <c r="K71" s="7">
        <v>7824089</v>
      </c>
    </row>
    <row r="72" spans="1:11" ht="12.75">
      <c r="A72" s="199" t="s">
        <v>119</v>
      </c>
      <c r="B72" s="200"/>
      <c r="C72" s="200"/>
      <c r="D72" s="200"/>
      <c r="E72" s="200"/>
      <c r="F72" s="200"/>
      <c r="G72" s="200"/>
      <c r="H72" s="201"/>
      <c r="I72" s="1">
        <v>65</v>
      </c>
      <c r="J72" s="53">
        <f>J73+J74-J75+J76+J77</f>
        <v>6467208</v>
      </c>
      <c r="K72" s="53">
        <f>K73+K74-K75+K76+K77</f>
        <v>6467208</v>
      </c>
    </row>
    <row r="73" spans="1:11" ht="12.75">
      <c r="A73" s="199" t="s">
        <v>120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2778330</v>
      </c>
      <c r="K73" s="7">
        <v>2778330</v>
      </c>
    </row>
    <row r="74" spans="1:11" ht="12.75">
      <c r="A74" s="199" t="s">
        <v>121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>
        <v>1000000</v>
      </c>
      <c r="K74" s="7">
        <v>1000000</v>
      </c>
    </row>
    <row r="75" spans="1:11" ht="12.75">
      <c r="A75" s="199" t="s">
        <v>109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>
        <v>0</v>
      </c>
      <c r="K75" s="7">
        <v>0</v>
      </c>
    </row>
    <row r="76" spans="1:11" ht="12.75">
      <c r="A76" s="199" t="s">
        <v>110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>
        <v>0</v>
      </c>
      <c r="K76" s="7">
        <v>0</v>
      </c>
    </row>
    <row r="77" spans="1:11" ht="12.75">
      <c r="A77" s="199" t="s">
        <v>111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2688878</v>
      </c>
      <c r="K77" s="7">
        <v>2688878</v>
      </c>
    </row>
    <row r="78" spans="1:11" ht="12.75">
      <c r="A78" s="199" t="s">
        <v>112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0</v>
      </c>
      <c r="K78" s="7">
        <v>0</v>
      </c>
    </row>
    <row r="79" spans="1:11" ht="12.75">
      <c r="A79" s="199" t="s">
        <v>204</v>
      </c>
      <c r="B79" s="200"/>
      <c r="C79" s="200"/>
      <c r="D79" s="200"/>
      <c r="E79" s="200"/>
      <c r="F79" s="200"/>
      <c r="G79" s="200"/>
      <c r="H79" s="201"/>
      <c r="I79" s="1">
        <v>72</v>
      </c>
      <c r="J79" s="53">
        <f>J80-J81</f>
        <v>1442561</v>
      </c>
      <c r="K79" s="53">
        <f>K80-K81</f>
        <v>3645568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>
        <v>7361105</v>
      </c>
      <c r="K80" s="7">
        <v>3645568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5918544</v>
      </c>
      <c r="K81" s="7">
        <v>0</v>
      </c>
    </row>
    <row r="82" spans="1:11" ht="12.75">
      <c r="A82" s="199" t="s">
        <v>205</v>
      </c>
      <c r="B82" s="200"/>
      <c r="C82" s="200"/>
      <c r="D82" s="200"/>
      <c r="E82" s="200"/>
      <c r="F82" s="200"/>
      <c r="G82" s="200"/>
      <c r="H82" s="201"/>
      <c r="I82" s="1">
        <v>75</v>
      </c>
      <c r="J82" s="53">
        <f>J83-J84</f>
        <v>996634</v>
      </c>
      <c r="K82" s="53">
        <f>K83-K84</f>
        <v>136421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996634</v>
      </c>
      <c r="K83" s="7">
        <v>136421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0</v>
      </c>
      <c r="K84" s="7">
        <v>0</v>
      </c>
    </row>
    <row r="85" spans="1:11" ht="12.75">
      <c r="A85" s="199" t="s">
        <v>142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>
        <v>0</v>
      </c>
      <c r="K85" s="7">
        <v>0</v>
      </c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199" t="s">
        <v>105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0</v>
      </c>
      <c r="K87" s="7">
        <v>0</v>
      </c>
    </row>
    <row r="88" spans="1:11" ht="12.75">
      <c r="A88" s="199" t="s">
        <v>106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>
        <v>0</v>
      </c>
      <c r="K88" s="7">
        <v>0</v>
      </c>
    </row>
    <row r="89" spans="1:11" ht="12.75">
      <c r="A89" s="199" t="s">
        <v>107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0</v>
      </c>
      <c r="K89" s="7">
        <v>0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SUM(J91:J99)</f>
        <v>50348121</v>
      </c>
      <c r="K90" s="53">
        <f>SUM(K91:K99)</f>
        <v>70558017.09</v>
      </c>
    </row>
    <row r="91" spans="1:11" ht="12.75">
      <c r="A91" s="199" t="s">
        <v>108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>
        <v>0</v>
      </c>
      <c r="K91" s="7">
        <v>0</v>
      </c>
    </row>
    <row r="92" spans="1:11" ht="12.75">
      <c r="A92" s="199" t="s">
        <v>209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>
        <v>0</v>
      </c>
      <c r="K92" s="7">
        <v>0</v>
      </c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50348121</v>
      </c>
      <c r="K93" s="7">
        <v>70558017.09</v>
      </c>
    </row>
    <row r="94" spans="1:11" ht="12.75">
      <c r="A94" s="199" t="s">
        <v>210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>
        <v>0</v>
      </c>
      <c r="K94" s="7">
        <v>0</v>
      </c>
    </row>
    <row r="95" spans="1:11" ht="12.75">
      <c r="A95" s="199" t="s">
        <v>211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>
        <v>0</v>
      </c>
      <c r="K95" s="7">
        <v>0</v>
      </c>
    </row>
    <row r="96" spans="1:11" ht="12.75">
      <c r="A96" s="199" t="s">
        <v>212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>
        <v>0</v>
      </c>
      <c r="K96" s="7">
        <v>0</v>
      </c>
    </row>
    <row r="97" spans="1:11" ht="12.75">
      <c r="A97" s="199" t="s">
        <v>85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>
        <v>0</v>
      </c>
      <c r="K97" s="7">
        <v>0</v>
      </c>
    </row>
    <row r="98" spans="1:11" ht="12.75">
      <c r="A98" s="199" t="s">
        <v>83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>
        <v>0</v>
      </c>
      <c r="K98" s="7">
        <v>0</v>
      </c>
    </row>
    <row r="99" spans="1:11" ht="12.75">
      <c r="A99" s="199" t="s">
        <v>84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>
        <v>0</v>
      </c>
      <c r="K99" s="7">
        <v>0</v>
      </c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SUM(J101:J112)</f>
        <v>99978045</v>
      </c>
      <c r="K100" s="53">
        <f>SUM(K101:K112)</f>
        <v>64777565.98</v>
      </c>
    </row>
    <row r="101" spans="1:11" ht="12.75">
      <c r="A101" s="199" t="s">
        <v>108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568181</v>
      </c>
      <c r="K101" s="7">
        <v>243876.00999999998</v>
      </c>
    </row>
    <row r="102" spans="1:11" ht="12.75">
      <c r="A102" s="199" t="s">
        <v>209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0</v>
      </c>
      <c r="K102" s="7">
        <v>0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52054799</v>
      </c>
      <c r="K103" s="7">
        <v>34149789.72</v>
      </c>
    </row>
    <row r="104" spans="1:11" ht="12.75">
      <c r="A104" s="199" t="s">
        <v>210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>
        <v>2009283</v>
      </c>
      <c r="K104" s="7">
        <v>2187217.54</v>
      </c>
    </row>
    <row r="105" spans="1:11" ht="12.75">
      <c r="A105" s="199" t="s">
        <v>211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37307276</v>
      </c>
      <c r="K105" s="7">
        <v>23009513.36</v>
      </c>
    </row>
    <row r="106" spans="1:11" ht="12.75">
      <c r="A106" s="199" t="s">
        <v>212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>
        <v>0</v>
      </c>
      <c r="K106" s="7">
        <v>0</v>
      </c>
    </row>
    <row r="107" spans="1:11" ht="12.75">
      <c r="A107" s="199" t="s">
        <v>85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>
        <v>0</v>
      </c>
      <c r="K107" s="7">
        <v>0</v>
      </c>
    </row>
    <row r="108" spans="1:11" ht="12.75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2885316</v>
      </c>
      <c r="K108" s="7">
        <v>2788756.28</v>
      </c>
    </row>
    <row r="109" spans="1:11" ht="12.75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5119087</v>
      </c>
      <c r="K109" s="7">
        <v>2366936.0700000003</v>
      </c>
    </row>
    <row r="110" spans="1:11" ht="12.75">
      <c r="A110" s="199" t="s">
        <v>90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>
        <v>4395</v>
      </c>
      <c r="K110" s="7">
        <v>4395</v>
      </c>
    </row>
    <row r="111" spans="1:11" ht="12.75">
      <c r="A111" s="199" t="s">
        <v>88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>
        <v>0</v>
      </c>
      <c r="K111" s="7">
        <v>0</v>
      </c>
    </row>
    <row r="112" spans="1:11" ht="12.75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29708</v>
      </c>
      <c r="K112" s="7">
        <v>27082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3863492</v>
      </c>
      <c r="K113" s="7">
        <v>1996246.48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226486750</v>
      </c>
      <c r="K114" s="53">
        <f>K69+K86+K90+K100+K113</f>
        <v>210971715.54999998</v>
      </c>
    </row>
    <row r="115" spans="1:11" ht="12.75">
      <c r="A115" s="188" t="s">
        <v>48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8">
        <v>5554606</v>
      </c>
      <c r="K115" s="8">
        <v>7159376.649999999</v>
      </c>
    </row>
    <row r="116" spans="1:11" ht="12.75">
      <c r="A116" s="191" t="s">
        <v>276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/>
      <c r="K118" s="7"/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277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L10" sqref="L1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5" t="s">
        <v>305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50</v>
      </c>
      <c r="B4" s="246"/>
      <c r="C4" s="246"/>
      <c r="D4" s="246"/>
      <c r="E4" s="246"/>
      <c r="F4" s="246"/>
      <c r="G4" s="246"/>
      <c r="H4" s="246"/>
      <c r="I4" s="58" t="s">
        <v>245</v>
      </c>
      <c r="J4" s="247" t="s">
        <v>284</v>
      </c>
      <c r="K4" s="247"/>
      <c r="L4" s="247" t="s">
        <v>285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4">
        <f>SUM(J8:J9)</f>
        <v>43533841</v>
      </c>
      <c r="K7" s="54">
        <f>SUM(K8:K9)</f>
        <v>43533841</v>
      </c>
      <c r="L7" s="54">
        <f>SUM(L8:L9)</f>
        <v>36129788</v>
      </c>
      <c r="M7" s="54">
        <f>SUM(M8:M9)</f>
        <v>36129789.83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43481857</v>
      </c>
      <c r="K8" s="7">
        <v>43481857</v>
      </c>
      <c r="L8" s="7">
        <v>35541507</v>
      </c>
      <c r="M8" s="7">
        <v>35541507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51984</v>
      </c>
      <c r="K9" s="7">
        <v>51984</v>
      </c>
      <c r="L9" s="7">
        <v>588281</v>
      </c>
      <c r="M9" s="7">
        <v>588282.8300000001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41348582</v>
      </c>
      <c r="K10" s="53">
        <f>K11+K12+K16+K20+K21+K22+K25+K26</f>
        <v>41348582</v>
      </c>
      <c r="L10" s="53">
        <f>L11+L12+L16+L20+L21+L22+L25+L26</f>
        <v>34358345.669999994</v>
      </c>
      <c r="M10" s="53">
        <f>M11+M12+M16+M20+M21+M22+M25+M26</f>
        <v>34358347.949999996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-7355910</v>
      </c>
      <c r="K11" s="7">
        <v>-7355910</v>
      </c>
      <c r="L11" s="7">
        <v>-3672944.9499999993</v>
      </c>
      <c r="M11" s="7">
        <v>-3672944.9499999993</v>
      </c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32644313</v>
      </c>
      <c r="K12" s="53">
        <f>SUM(K13:K15)</f>
        <v>32644313</v>
      </c>
      <c r="L12" s="53">
        <f>SUM(L13:L15)</f>
        <v>23070329.919999998</v>
      </c>
      <c r="M12" s="53">
        <f>SUM(M13:M15)</f>
        <v>23070329.919999998</v>
      </c>
    </row>
    <row r="13" spans="1:13" ht="12.75">
      <c r="A13" s="199" t="s">
        <v>122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27729219</v>
      </c>
      <c r="K13" s="7">
        <v>27729219</v>
      </c>
      <c r="L13" s="7">
        <v>19763414.749999996</v>
      </c>
      <c r="M13" s="7">
        <v>19763414.749999996</v>
      </c>
    </row>
    <row r="14" spans="1:13" ht="12.75">
      <c r="A14" s="199" t="s">
        <v>123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>
        <v>1349742</v>
      </c>
      <c r="K14" s="7">
        <v>1349742</v>
      </c>
      <c r="L14" s="7">
        <v>1010002.16</v>
      </c>
      <c r="M14" s="7">
        <v>1010002.16</v>
      </c>
    </row>
    <row r="15" spans="1:13" ht="12.75">
      <c r="A15" s="199" t="s">
        <v>52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3565352</v>
      </c>
      <c r="K15" s="7">
        <v>3565352</v>
      </c>
      <c r="L15" s="7">
        <v>2296913.0100000002</v>
      </c>
      <c r="M15" s="7">
        <v>2296913.0100000002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11830228</v>
      </c>
      <c r="K16" s="53">
        <f>SUM(K17:K19)</f>
        <v>11830228</v>
      </c>
      <c r="L16" s="53">
        <f>SUM(L17:L19)</f>
        <v>11087447.829999998</v>
      </c>
      <c r="M16" s="53">
        <f>SUM(M17:M19)</f>
        <v>11087447.829999998</v>
      </c>
    </row>
    <row r="17" spans="1:13" ht="12.75">
      <c r="A17" s="199" t="s">
        <v>53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7149777</v>
      </c>
      <c r="K17" s="7">
        <v>7149777</v>
      </c>
      <c r="L17" s="7">
        <v>6773891.37</v>
      </c>
      <c r="M17" s="7">
        <v>6773891.37</v>
      </c>
    </row>
    <row r="18" spans="1:13" ht="12.75">
      <c r="A18" s="199" t="s">
        <v>54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2746299</v>
      </c>
      <c r="K18" s="7">
        <v>2746299</v>
      </c>
      <c r="L18" s="7">
        <v>2646096.33</v>
      </c>
      <c r="M18" s="7">
        <v>2646096.33</v>
      </c>
    </row>
    <row r="19" spans="1:13" ht="12.75">
      <c r="A19" s="199" t="s">
        <v>55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1934152</v>
      </c>
      <c r="K19" s="7">
        <v>1934152</v>
      </c>
      <c r="L19" s="7">
        <v>1667460.13</v>
      </c>
      <c r="M19" s="7">
        <v>1667460.13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1802794</v>
      </c>
      <c r="K20" s="7">
        <v>1802794</v>
      </c>
      <c r="L20" s="7">
        <v>1891056.22</v>
      </c>
      <c r="M20" s="7">
        <v>1891056.22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2495172</v>
      </c>
      <c r="K21" s="7">
        <v>2495172</v>
      </c>
      <c r="L21" s="7">
        <v>1897163.65</v>
      </c>
      <c r="M21" s="7">
        <v>1897163.65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9" t="s">
        <v>113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9" t="s">
        <v>114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-68015</v>
      </c>
      <c r="K26" s="7">
        <v>-68015</v>
      </c>
      <c r="L26" s="7">
        <v>85293</v>
      </c>
      <c r="M26" s="7">
        <v>85295.28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306295</v>
      </c>
      <c r="K27" s="53">
        <f>SUM(K28:K32)</f>
        <v>306295</v>
      </c>
      <c r="L27" s="53">
        <f>SUM(L28:L32)</f>
        <v>176378.13999999998</v>
      </c>
      <c r="M27" s="53">
        <f>SUM(M28:M32)</f>
        <v>176378.13999999998</v>
      </c>
    </row>
    <row r="28" spans="1:13" ht="12.75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306295</v>
      </c>
      <c r="K29" s="7">
        <v>306295</v>
      </c>
      <c r="L29" s="7">
        <v>176378.13999999998</v>
      </c>
      <c r="M29" s="7">
        <v>176378.13999999998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1494920</v>
      </c>
      <c r="K33" s="53">
        <f>SUM(K34:K37)</f>
        <v>1494920</v>
      </c>
      <c r="L33" s="53">
        <f>SUM(L34:L37)</f>
        <v>1811399.0899999999</v>
      </c>
      <c r="M33" s="53">
        <f>SUM(M34:M37)</f>
        <v>1811399.0899999999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1482989</v>
      </c>
      <c r="K35" s="7">
        <v>1482989</v>
      </c>
      <c r="L35" s="7">
        <v>1788521.7</v>
      </c>
      <c r="M35" s="7">
        <v>1788521.7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11931</v>
      </c>
      <c r="K37" s="7">
        <v>11931</v>
      </c>
      <c r="L37" s="7">
        <v>22877.39</v>
      </c>
      <c r="M37" s="7">
        <v>22877.39</v>
      </c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43840136</v>
      </c>
      <c r="K42" s="53">
        <f>K7+K27+K38+K40</f>
        <v>43840136</v>
      </c>
      <c r="L42" s="53">
        <f>L7+L27+L38+L40</f>
        <v>36306166.14</v>
      </c>
      <c r="M42" s="53">
        <f>M7+M27+M38+M40</f>
        <v>36306167.97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42843502</v>
      </c>
      <c r="K43" s="53">
        <f>K10+K33+K39+K41</f>
        <v>42843502</v>
      </c>
      <c r="L43" s="53">
        <f>L10+L33+L39+L41</f>
        <v>36169744.75999999</v>
      </c>
      <c r="M43" s="53">
        <f>M10+M33+M39+M41</f>
        <v>36169747.03999999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996634</v>
      </c>
      <c r="K44" s="53">
        <f>K42-K43</f>
        <v>996634</v>
      </c>
      <c r="L44" s="53">
        <f>L42-L43</f>
        <v>136421.38000001013</v>
      </c>
      <c r="M44" s="53">
        <f>M42-M43</f>
        <v>136420.93000000715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3">
        <f>IF(J42&gt;J43,J42-J43,0)</f>
        <v>996634</v>
      </c>
      <c r="K45" s="53">
        <f>IF(K42&gt;K43,K42-K43,0)</f>
        <v>996634</v>
      </c>
      <c r="L45" s="53">
        <f>IF(L42&gt;L43,L42-L43,0)</f>
        <v>136421.38000001013</v>
      </c>
      <c r="M45" s="53">
        <f>IF(M42&gt;M43,M42-M43,0)</f>
        <v>136420.93000000715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/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996634</v>
      </c>
      <c r="K48" s="53">
        <f>K44-K47</f>
        <v>996634</v>
      </c>
      <c r="L48" s="53">
        <f>L44-L47</f>
        <v>136421.38000001013</v>
      </c>
      <c r="M48" s="53">
        <f>M44-M47</f>
        <v>136420.93000000715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3">
        <f>IF(J48&gt;0,J48,0)</f>
        <v>996634</v>
      </c>
      <c r="K49" s="53">
        <f>IF(K48&gt;0,K48,0)</f>
        <v>996634</v>
      </c>
      <c r="L49" s="53">
        <f>IF(L48&gt;0,L48,0)</f>
        <v>136421.38000001013</v>
      </c>
      <c r="M49" s="53">
        <f>IF(M48&gt;0,M48,0)</f>
        <v>136420.93000000715</v>
      </c>
    </row>
    <row r="50" spans="1:13" ht="12.75">
      <c r="A50" s="242" t="s">
        <v>186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1" t="s">
        <v>278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200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201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191" t="s">
        <v>158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213"/>
      <c r="I56" s="9">
        <v>157</v>
      </c>
      <c r="J56" s="6">
        <f>J48</f>
        <v>996634</v>
      </c>
      <c r="K56" s="6">
        <f>K48</f>
        <v>996634</v>
      </c>
      <c r="L56" s="6">
        <f>L48</f>
        <v>136421.38000001013</v>
      </c>
      <c r="M56" s="6">
        <f>M48</f>
        <v>136420.93000000715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996634</v>
      </c>
      <c r="K67" s="61">
        <f>K56+K66</f>
        <v>996634</v>
      </c>
      <c r="L67" s="61">
        <f>L56+L66</f>
        <v>136421.38000001013</v>
      </c>
      <c r="M67" s="61">
        <f>M56+M66</f>
        <v>136420.93000000715</v>
      </c>
    </row>
    <row r="68" spans="1:13" ht="12.75" customHeight="1">
      <c r="A68" s="235" t="s">
        <v>279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157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>
      <c r="A70" s="239" t="s">
        <v>200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32" t="s">
        <v>201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305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33.75">
      <c r="A4" s="256" t="s">
        <v>50</v>
      </c>
      <c r="B4" s="256"/>
      <c r="C4" s="256"/>
      <c r="D4" s="256"/>
      <c r="E4" s="256"/>
      <c r="F4" s="256"/>
      <c r="G4" s="256"/>
      <c r="H4" s="256"/>
      <c r="I4" s="66" t="s">
        <v>245</v>
      </c>
      <c r="J4" s="67" t="s">
        <v>284</v>
      </c>
      <c r="K4" s="67" t="s">
        <v>285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8">
        <v>2</v>
      </c>
      <c r="J5" s="69" t="s">
        <v>249</v>
      </c>
      <c r="K5" s="69" t="s">
        <v>250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48"/>
      <c r="J6" s="248"/>
      <c r="K6" s="249"/>
    </row>
    <row r="7" spans="1:11" ht="12.75">
      <c r="A7" s="199" t="s">
        <v>34</v>
      </c>
      <c r="B7" s="200"/>
      <c r="C7" s="200"/>
      <c r="D7" s="200"/>
      <c r="E7" s="200"/>
      <c r="F7" s="200"/>
      <c r="G7" s="200"/>
      <c r="H7" s="200"/>
      <c r="I7" s="1">
        <v>1</v>
      </c>
      <c r="J7" s="5">
        <v>996634</v>
      </c>
      <c r="K7" s="7">
        <v>136420.93000000715</v>
      </c>
    </row>
    <row r="8" spans="1:11" ht="12.75">
      <c r="A8" s="199" t="s">
        <v>35</v>
      </c>
      <c r="B8" s="200"/>
      <c r="C8" s="200"/>
      <c r="D8" s="200"/>
      <c r="E8" s="200"/>
      <c r="F8" s="200"/>
      <c r="G8" s="200"/>
      <c r="H8" s="200"/>
      <c r="I8" s="1">
        <v>2</v>
      </c>
      <c r="J8" s="5">
        <v>1802794</v>
      </c>
      <c r="K8" s="7">
        <v>1891056.22</v>
      </c>
    </row>
    <row r="9" spans="1:11" ht="12.75">
      <c r="A9" s="199" t="s">
        <v>36</v>
      </c>
      <c r="B9" s="200"/>
      <c r="C9" s="200"/>
      <c r="D9" s="200"/>
      <c r="E9" s="200"/>
      <c r="F9" s="200"/>
      <c r="G9" s="200"/>
      <c r="H9" s="200"/>
      <c r="I9" s="1">
        <v>3</v>
      </c>
      <c r="J9" s="5">
        <v>6573743</v>
      </c>
      <c r="K9" s="7">
        <v>1255047.7599999905</v>
      </c>
    </row>
    <row r="10" spans="1:11" ht="12.75">
      <c r="A10" s="199" t="s">
        <v>37</v>
      </c>
      <c r="B10" s="200"/>
      <c r="C10" s="200"/>
      <c r="D10" s="200"/>
      <c r="E10" s="200"/>
      <c r="F10" s="200"/>
      <c r="G10" s="200"/>
      <c r="H10" s="200"/>
      <c r="I10" s="1">
        <v>4</v>
      </c>
      <c r="J10" s="5">
        <v>0</v>
      </c>
      <c r="K10" s="7">
        <v>1382026.4599999986</v>
      </c>
    </row>
    <row r="11" spans="1:11" ht="12.75">
      <c r="A11" s="199" t="s">
        <v>38</v>
      </c>
      <c r="B11" s="200"/>
      <c r="C11" s="200"/>
      <c r="D11" s="200"/>
      <c r="E11" s="200"/>
      <c r="F11" s="200"/>
      <c r="G11" s="200"/>
      <c r="H11" s="200"/>
      <c r="I11" s="1">
        <v>5</v>
      </c>
      <c r="J11" s="5">
        <v>0</v>
      </c>
      <c r="K11" s="7">
        <v>0</v>
      </c>
    </row>
    <row r="12" spans="1:11" ht="12.75">
      <c r="A12" s="199" t="s">
        <v>42</v>
      </c>
      <c r="B12" s="200"/>
      <c r="C12" s="200"/>
      <c r="D12" s="200"/>
      <c r="E12" s="200"/>
      <c r="F12" s="200"/>
      <c r="G12" s="200"/>
      <c r="H12" s="200"/>
      <c r="I12" s="1">
        <v>6</v>
      </c>
      <c r="J12" s="5">
        <v>2804252</v>
      </c>
      <c r="K12" s="7">
        <v>0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64">
        <f>SUM(J7:J12)</f>
        <v>12177423</v>
      </c>
      <c r="K13" s="53">
        <f>SUM(K7:K12)</f>
        <v>4664551.369999995</v>
      </c>
    </row>
    <row r="14" spans="1:11" ht="12.75">
      <c r="A14" s="199" t="s">
        <v>43</v>
      </c>
      <c r="B14" s="200"/>
      <c r="C14" s="200"/>
      <c r="D14" s="200"/>
      <c r="E14" s="200"/>
      <c r="F14" s="200"/>
      <c r="G14" s="200"/>
      <c r="H14" s="200"/>
      <c r="I14" s="1">
        <v>8</v>
      </c>
      <c r="J14" s="5">
        <v>0</v>
      </c>
      <c r="K14" s="7" t="s">
        <v>307</v>
      </c>
    </row>
    <row r="15" spans="1:11" ht="12.75">
      <c r="A15" s="199" t="s">
        <v>44</v>
      </c>
      <c r="B15" s="200"/>
      <c r="C15" s="200"/>
      <c r="D15" s="200"/>
      <c r="E15" s="200"/>
      <c r="F15" s="200"/>
      <c r="G15" s="200"/>
      <c r="H15" s="200"/>
      <c r="I15" s="1">
        <v>9</v>
      </c>
      <c r="J15" s="5">
        <v>3894579</v>
      </c>
      <c r="K15" s="7">
        <v>0</v>
      </c>
    </row>
    <row r="16" spans="1:11" ht="12.75">
      <c r="A16" s="199" t="s">
        <v>45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>
        <v>7327568</v>
      </c>
      <c r="K16" s="7">
        <v>5133442.999999985</v>
      </c>
    </row>
    <row r="17" spans="1:11" ht="12.75">
      <c r="A17" s="199" t="s">
        <v>46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>
        <v>0</v>
      </c>
      <c r="K17" s="7">
        <v>269793.52</v>
      </c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64">
        <f>SUM(J14:J17)</f>
        <v>11222147</v>
      </c>
      <c r="K18" s="53">
        <f>SUM(K14:K17)</f>
        <v>5403236.519999985</v>
      </c>
    </row>
    <row r="19" spans="1:11" ht="12.75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64">
        <f>IF(J13&gt;J18,J13-J18,0)</f>
        <v>955276</v>
      </c>
      <c r="K19" s="53">
        <f>IF(K13&gt;K18,K13-K18,0)</f>
        <v>0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64">
        <f>IF(J18&gt;J13,J18-J13,0)</f>
        <v>0</v>
      </c>
      <c r="K20" s="53">
        <f>IF(K18&gt;K13,K18-K13,0)</f>
        <v>738685.1499999892</v>
      </c>
    </row>
    <row r="21" spans="1:11" ht="12.75">
      <c r="A21" s="191" t="s">
        <v>133</v>
      </c>
      <c r="B21" s="192"/>
      <c r="C21" s="192"/>
      <c r="D21" s="192"/>
      <c r="E21" s="192"/>
      <c r="F21" s="192"/>
      <c r="G21" s="192"/>
      <c r="H21" s="192"/>
      <c r="I21" s="248"/>
      <c r="J21" s="248"/>
      <c r="K21" s="249"/>
    </row>
    <row r="22" spans="1:11" ht="12.75">
      <c r="A22" s="199" t="s">
        <v>147</v>
      </c>
      <c r="B22" s="200"/>
      <c r="C22" s="200"/>
      <c r="D22" s="200"/>
      <c r="E22" s="200"/>
      <c r="F22" s="200"/>
      <c r="G22" s="200"/>
      <c r="H22" s="200"/>
      <c r="I22" s="1">
        <v>15</v>
      </c>
      <c r="J22" s="5">
        <v>0</v>
      </c>
      <c r="K22" s="7">
        <v>0</v>
      </c>
    </row>
    <row r="23" spans="1:11" ht="12.75">
      <c r="A23" s="199" t="s">
        <v>148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>
        <v>0</v>
      </c>
      <c r="K23" s="7">
        <v>0</v>
      </c>
    </row>
    <row r="24" spans="1:11" ht="12.75">
      <c r="A24" s="199" t="s">
        <v>149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>
        <v>0</v>
      </c>
      <c r="K24" s="7">
        <v>0</v>
      </c>
    </row>
    <row r="25" spans="1:11" ht="12.75">
      <c r="A25" s="199" t="s">
        <v>150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>
        <v>0</v>
      </c>
      <c r="K25" s="7">
        <v>0</v>
      </c>
    </row>
    <row r="26" spans="1:11" ht="12.75">
      <c r="A26" s="199" t="s">
        <v>151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>
        <v>27377</v>
      </c>
      <c r="K26" s="7">
        <v>27377</v>
      </c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64">
        <f>SUM(J22:J26)</f>
        <v>27377</v>
      </c>
      <c r="K27" s="53">
        <f>SUM(K22:K26)</f>
        <v>27377</v>
      </c>
    </row>
    <row r="28" spans="1:11" ht="12.75">
      <c r="A28" s="199" t="s">
        <v>101</v>
      </c>
      <c r="B28" s="200"/>
      <c r="C28" s="200"/>
      <c r="D28" s="200"/>
      <c r="E28" s="200"/>
      <c r="F28" s="200"/>
      <c r="G28" s="200"/>
      <c r="H28" s="200"/>
      <c r="I28" s="1">
        <v>21</v>
      </c>
      <c r="J28" s="5">
        <v>947089</v>
      </c>
      <c r="K28" s="7">
        <v>918958.1299999964</v>
      </c>
    </row>
    <row r="29" spans="1:11" ht="12.75">
      <c r="A29" s="199" t="s">
        <v>102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>
        <v>43804</v>
      </c>
      <c r="K29" s="7">
        <v>27377.000000000233</v>
      </c>
    </row>
    <row r="30" spans="1:11" ht="12.75">
      <c r="A30" s="199" t="s">
        <v>10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>
        <v>0</v>
      </c>
      <c r="K30" s="7">
        <v>0</v>
      </c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64">
        <f>SUM(J28:J30)</f>
        <v>990893</v>
      </c>
      <c r="K31" s="53">
        <f>SUM(K28:K30)</f>
        <v>946335.1299999966</v>
      </c>
    </row>
    <row r="32" spans="1:11" ht="12.75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64">
        <f>IF(J31&gt;J27,J31-J27,0)</f>
        <v>963516</v>
      </c>
      <c r="K33" s="53">
        <f>IF(K31&gt;K27,K31-K27,0)</f>
        <v>918958.1299999966</v>
      </c>
    </row>
    <row r="34" spans="1:11" ht="12.75">
      <c r="A34" s="191" t="s">
        <v>134</v>
      </c>
      <c r="B34" s="192"/>
      <c r="C34" s="192"/>
      <c r="D34" s="192"/>
      <c r="E34" s="192"/>
      <c r="F34" s="192"/>
      <c r="G34" s="192"/>
      <c r="H34" s="192"/>
      <c r="I34" s="248"/>
      <c r="J34" s="248"/>
      <c r="K34" s="249"/>
    </row>
    <row r="35" spans="1:11" ht="12.75">
      <c r="A35" s="199" t="s">
        <v>143</v>
      </c>
      <c r="B35" s="200"/>
      <c r="C35" s="200"/>
      <c r="D35" s="200"/>
      <c r="E35" s="200"/>
      <c r="F35" s="200"/>
      <c r="G35" s="200"/>
      <c r="H35" s="200"/>
      <c r="I35" s="1">
        <v>27</v>
      </c>
      <c r="J35" s="5">
        <v>0</v>
      </c>
      <c r="K35" s="7">
        <v>0</v>
      </c>
    </row>
    <row r="36" spans="1:11" ht="12.75">
      <c r="A36" s="199" t="s">
        <v>23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>
        <v>278650</v>
      </c>
      <c r="K36" s="7">
        <v>1325352.4099999964</v>
      </c>
    </row>
    <row r="37" spans="1:11" ht="12.75">
      <c r="A37" s="199" t="s">
        <v>24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>
        <v>1</v>
      </c>
      <c r="K37" s="7">
        <v>0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64">
        <f>SUM(J35:J37)</f>
        <v>278651</v>
      </c>
      <c r="K38" s="53">
        <f>SUM(K35:K37)</f>
        <v>1325352.4099999964</v>
      </c>
    </row>
    <row r="39" spans="1:11" ht="12.75">
      <c r="A39" s="199" t="s">
        <v>25</v>
      </c>
      <c r="B39" s="200"/>
      <c r="C39" s="200"/>
      <c r="D39" s="200"/>
      <c r="E39" s="200"/>
      <c r="F39" s="200"/>
      <c r="G39" s="200"/>
      <c r="H39" s="200"/>
      <c r="I39" s="1">
        <v>31</v>
      </c>
      <c r="J39" s="5">
        <v>0</v>
      </c>
      <c r="K39" s="7">
        <v>0</v>
      </c>
    </row>
    <row r="40" spans="1:11" ht="12.75">
      <c r="A40" s="199" t="s">
        <v>26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>
        <v>0</v>
      </c>
      <c r="K40" s="7">
        <v>0</v>
      </c>
    </row>
    <row r="41" spans="1:11" ht="12.75">
      <c r="A41" s="199" t="s">
        <v>27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>
        <v>288708</v>
      </c>
      <c r="K41" s="7">
        <v>0</v>
      </c>
    </row>
    <row r="42" spans="1:11" ht="12.75">
      <c r="A42" s="199" t="s">
        <v>28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>
        <v>0</v>
      </c>
      <c r="K42" s="7">
        <v>0</v>
      </c>
    </row>
    <row r="43" spans="1:11" ht="12.75">
      <c r="A43" s="199" t="s">
        <v>29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>
        <v>0</v>
      </c>
      <c r="K43" s="7">
        <v>0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64">
        <f>SUM(J39:J43)</f>
        <v>288708</v>
      </c>
      <c r="K44" s="53">
        <f>SUM(K39:K43)</f>
        <v>0</v>
      </c>
    </row>
    <row r="45" spans="1:11" ht="12.75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64">
        <f>IF(J38&gt;J44,J38-J44,0)</f>
        <v>0</v>
      </c>
      <c r="K45" s="53">
        <f>IF(K38&gt;K44,K38-K44,0)</f>
        <v>1325352.4099999964</v>
      </c>
    </row>
    <row r="46" spans="1:11" ht="12.75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4">
        <f>IF(J44&gt;J38,J44-J38,0)</f>
        <v>10057</v>
      </c>
      <c r="K46" s="53">
        <f>IF(K44&gt;K38,K44-K38,0)</f>
        <v>0</v>
      </c>
    </row>
    <row r="47" spans="1:11" ht="12.75">
      <c r="A47" s="199" t="s">
        <v>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199" t="s">
        <v>62</v>
      </c>
      <c r="B48" s="200"/>
      <c r="C48" s="200"/>
      <c r="D48" s="200"/>
      <c r="E48" s="200"/>
      <c r="F48" s="200"/>
      <c r="G48" s="200"/>
      <c r="H48" s="200"/>
      <c r="I48" s="1">
        <v>40</v>
      </c>
      <c r="J48" s="64">
        <f>IF(J20-J19+J33-J32+J46-J45&gt;0,J20-J19+J33-J32+J46-J45,0)</f>
        <v>18297</v>
      </c>
      <c r="K48" s="53">
        <f>IF(K20-K19+K33-K32+K46-K45&gt;0,K20-K19+K33-K32+K46-K45,0)</f>
        <v>332290.8699999894</v>
      </c>
    </row>
    <row r="49" spans="1:11" ht="12.75">
      <c r="A49" s="199" t="s">
        <v>135</v>
      </c>
      <c r="B49" s="200"/>
      <c r="C49" s="200"/>
      <c r="D49" s="200"/>
      <c r="E49" s="200"/>
      <c r="F49" s="200"/>
      <c r="G49" s="200"/>
      <c r="H49" s="200"/>
      <c r="I49" s="1">
        <v>41</v>
      </c>
      <c r="J49" s="5">
        <v>481634</v>
      </c>
      <c r="K49" s="7">
        <v>600223.25</v>
      </c>
    </row>
    <row r="50" spans="1:11" ht="12.75">
      <c r="A50" s="199" t="s">
        <v>144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>
        <v>0</v>
      </c>
      <c r="K50" s="7">
        <v>0</v>
      </c>
    </row>
    <row r="51" spans="1:11" ht="12.75">
      <c r="A51" s="199" t="s">
        <v>145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>
        <v>18297</v>
      </c>
      <c r="K51" s="7">
        <v>332291</v>
      </c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5">
        <f>J49+J50-J51</f>
        <v>463337</v>
      </c>
      <c r="K52" s="61">
        <f>K49+K50-K51</f>
        <v>267932.25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6384" width="9.140625" style="72" customWidth="1"/>
  </cols>
  <sheetData>
    <row r="1" spans="1:12" ht="12.75">
      <c r="A1" s="272" t="s">
        <v>247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1"/>
    </row>
    <row r="2" spans="1:12" ht="15.75">
      <c r="A2" s="42"/>
      <c r="B2" s="70"/>
      <c r="C2" s="257" t="s">
        <v>248</v>
      </c>
      <c r="D2" s="257"/>
      <c r="E2" s="73" t="s">
        <v>286</v>
      </c>
      <c r="F2" s="43" t="s">
        <v>216</v>
      </c>
      <c r="G2" s="258" t="s">
        <v>287</v>
      </c>
      <c r="H2" s="259"/>
      <c r="I2" s="70"/>
      <c r="J2" s="70"/>
      <c r="K2" s="70"/>
      <c r="L2" s="74"/>
    </row>
    <row r="3" spans="1:11" ht="23.25">
      <c r="A3" s="260" t="s">
        <v>50</v>
      </c>
      <c r="B3" s="260"/>
      <c r="C3" s="260"/>
      <c r="D3" s="260"/>
      <c r="E3" s="260"/>
      <c r="F3" s="260"/>
      <c r="G3" s="260"/>
      <c r="H3" s="260"/>
      <c r="I3" s="77" t="s">
        <v>271</v>
      </c>
      <c r="J3" s="78" t="s">
        <v>124</v>
      </c>
      <c r="K3" s="78" t="s">
        <v>125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80">
        <v>2</v>
      </c>
      <c r="J4" s="79" t="s">
        <v>249</v>
      </c>
      <c r="K4" s="79" t="s">
        <v>250</v>
      </c>
    </row>
    <row r="5" spans="1:11" ht="12.75">
      <c r="A5" s="262" t="s">
        <v>251</v>
      </c>
      <c r="B5" s="263"/>
      <c r="C5" s="263"/>
      <c r="D5" s="263"/>
      <c r="E5" s="263"/>
      <c r="F5" s="263"/>
      <c r="G5" s="263"/>
      <c r="H5" s="263"/>
      <c r="I5" s="44">
        <v>1</v>
      </c>
      <c r="J5" s="45">
        <v>55566600</v>
      </c>
      <c r="K5" s="45">
        <v>55566600</v>
      </c>
    </row>
    <row r="6" spans="1:11" ht="12.75">
      <c r="A6" s="262" t="s">
        <v>252</v>
      </c>
      <c r="B6" s="263"/>
      <c r="C6" s="263"/>
      <c r="D6" s="263"/>
      <c r="E6" s="263"/>
      <c r="F6" s="263"/>
      <c r="G6" s="263"/>
      <c r="H6" s="263"/>
      <c r="I6" s="44">
        <v>2</v>
      </c>
      <c r="J6" s="46">
        <v>7824089</v>
      </c>
      <c r="K6" s="46">
        <v>7824089</v>
      </c>
    </row>
    <row r="7" spans="1:11" ht="12.75">
      <c r="A7" s="262" t="s">
        <v>253</v>
      </c>
      <c r="B7" s="263"/>
      <c r="C7" s="263"/>
      <c r="D7" s="263"/>
      <c r="E7" s="263"/>
      <c r="F7" s="263"/>
      <c r="G7" s="263"/>
      <c r="H7" s="263"/>
      <c r="I7" s="44">
        <v>3</v>
      </c>
      <c r="J7" s="46">
        <v>6467208</v>
      </c>
      <c r="K7" s="46">
        <v>6467208</v>
      </c>
    </row>
    <row r="8" spans="1:11" ht="12.75">
      <c r="A8" s="262" t="s">
        <v>254</v>
      </c>
      <c r="B8" s="263"/>
      <c r="C8" s="263"/>
      <c r="D8" s="263"/>
      <c r="E8" s="263"/>
      <c r="F8" s="263"/>
      <c r="G8" s="263"/>
      <c r="H8" s="263"/>
      <c r="I8" s="44">
        <v>4</v>
      </c>
      <c r="J8" s="46">
        <v>1442561</v>
      </c>
      <c r="K8" s="46">
        <v>3645568</v>
      </c>
    </row>
    <row r="9" spans="1:11" ht="12.75">
      <c r="A9" s="262" t="s">
        <v>255</v>
      </c>
      <c r="B9" s="263"/>
      <c r="C9" s="263"/>
      <c r="D9" s="263"/>
      <c r="E9" s="263"/>
      <c r="F9" s="263"/>
      <c r="G9" s="263"/>
      <c r="H9" s="263"/>
      <c r="I9" s="44">
        <v>5</v>
      </c>
      <c r="J9" s="46">
        <v>996634</v>
      </c>
      <c r="K9" s="46">
        <v>136421</v>
      </c>
    </row>
    <row r="10" spans="1:11" ht="12.75">
      <c r="A10" s="262" t="s">
        <v>256</v>
      </c>
      <c r="B10" s="263"/>
      <c r="C10" s="263"/>
      <c r="D10" s="263"/>
      <c r="E10" s="263"/>
      <c r="F10" s="263"/>
      <c r="G10" s="263"/>
      <c r="H10" s="263"/>
      <c r="I10" s="44">
        <v>6</v>
      </c>
      <c r="J10" s="46"/>
      <c r="K10" s="46"/>
    </row>
    <row r="11" spans="1:11" ht="12.75">
      <c r="A11" s="262" t="s">
        <v>257</v>
      </c>
      <c r="B11" s="263"/>
      <c r="C11" s="263"/>
      <c r="D11" s="263"/>
      <c r="E11" s="263"/>
      <c r="F11" s="263"/>
      <c r="G11" s="263"/>
      <c r="H11" s="263"/>
      <c r="I11" s="44">
        <v>7</v>
      </c>
      <c r="J11" s="46"/>
      <c r="K11" s="46"/>
    </row>
    <row r="12" spans="1:11" ht="12.75">
      <c r="A12" s="262" t="s">
        <v>258</v>
      </c>
      <c r="B12" s="263"/>
      <c r="C12" s="263"/>
      <c r="D12" s="263"/>
      <c r="E12" s="263"/>
      <c r="F12" s="263"/>
      <c r="G12" s="263"/>
      <c r="H12" s="263"/>
      <c r="I12" s="44">
        <v>8</v>
      </c>
      <c r="J12" s="46"/>
      <c r="K12" s="46"/>
    </row>
    <row r="13" spans="1:11" ht="12.75">
      <c r="A13" s="262" t="s">
        <v>259</v>
      </c>
      <c r="B13" s="263"/>
      <c r="C13" s="263"/>
      <c r="D13" s="263"/>
      <c r="E13" s="263"/>
      <c r="F13" s="263"/>
      <c r="G13" s="263"/>
      <c r="H13" s="263"/>
      <c r="I13" s="44">
        <v>9</v>
      </c>
      <c r="J13" s="46"/>
      <c r="K13" s="46"/>
    </row>
    <row r="14" spans="1:11" ht="12.75">
      <c r="A14" s="264" t="s">
        <v>260</v>
      </c>
      <c r="B14" s="265"/>
      <c r="C14" s="265"/>
      <c r="D14" s="265"/>
      <c r="E14" s="265"/>
      <c r="F14" s="265"/>
      <c r="G14" s="265"/>
      <c r="H14" s="265"/>
      <c r="I14" s="44">
        <v>10</v>
      </c>
      <c r="J14" s="75">
        <f>SUM(J5:J13)</f>
        <v>72297092</v>
      </c>
      <c r="K14" s="75">
        <f>SUM(K5:K13)</f>
        <v>73639886</v>
      </c>
    </row>
    <row r="15" spans="1:11" ht="12.75">
      <c r="A15" s="262" t="s">
        <v>261</v>
      </c>
      <c r="B15" s="263"/>
      <c r="C15" s="263"/>
      <c r="D15" s="263"/>
      <c r="E15" s="263"/>
      <c r="F15" s="263"/>
      <c r="G15" s="263"/>
      <c r="H15" s="263"/>
      <c r="I15" s="44">
        <v>11</v>
      </c>
      <c r="J15" s="46"/>
      <c r="K15" s="46"/>
    </row>
    <row r="16" spans="1:11" ht="12.75">
      <c r="A16" s="262" t="s">
        <v>262</v>
      </c>
      <c r="B16" s="263"/>
      <c r="C16" s="263"/>
      <c r="D16" s="263"/>
      <c r="E16" s="263"/>
      <c r="F16" s="263"/>
      <c r="G16" s="263"/>
      <c r="H16" s="263"/>
      <c r="I16" s="44">
        <v>12</v>
      </c>
      <c r="J16" s="46"/>
      <c r="K16" s="46"/>
    </row>
    <row r="17" spans="1:11" ht="12.75">
      <c r="A17" s="262" t="s">
        <v>263</v>
      </c>
      <c r="B17" s="263"/>
      <c r="C17" s="263"/>
      <c r="D17" s="263"/>
      <c r="E17" s="263"/>
      <c r="F17" s="263"/>
      <c r="G17" s="263"/>
      <c r="H17" s="263"/>
      <c r="I17" s="44">
        <v>13</v>
      </c>
      <c r="J17" s="46"/>
      <c r="K17" s="46"/>
    </row>
    <row r="18" spans="1:11" ht="12.75">
      <c r="A18" s="262" t="s">
        <v>264</v>
      </c>
      <c r="B18" s="263"/>
      <c r="C18" s="263"/>
      <c r="D18" s="263"/>
      <c r="E18" s="263"/>
      <c r="F18" s="263"/>
      <c r="G18" s="263"/>
      <c r="H18" s="263"/>
      <c r="I18" s="44">
        <v>14</v>
      </c>
      <c r="J18" s="46"/>
      <c r="K18" s="46"/>
    </row>
    <row r="19" spans="1:11" ht="12.75">
      <c r="A19" s="262" t="s">
        <v>265</v>
      </c>
      <c r="B19" s="263"/>
      <c r="C19" s="263"/>
      <c r="D19" s="263"/>
      <c r="E19" s="263"/>
      <c r="F19" s="263"/>
      <c r="G19" s="263"/>
      <c r="H19" s="263"/>
      <c r="I19" s="44">
        <v>15</v>
      </c>
      <c r="J19" s="46"/>
      <c r="K19" s="46"/>
    </row>
    <row r="20" spans="1:11" ht="12.75">
      <c r="A20" s="262" t="s">
        <v>266</v>
      </c>
      <c r="B20" s="263"/>
      <c r="C20" s="263"/>
      <c r="D20" s="263"/>
      <c r="E20" s="263"/>
      <c r="F20" s="263"/>
      <c r="G20" s="263"/>
      <c r="H20" s="263"/>
      <c r="I20" s="44">
        <v>16</v>
      </c>
      <c r="J20" s="46"/>
      <c r="K20" s="46"/>
    </row>
    <row r="21" spans="1:11" ht="12.75">
      <c r="A21" s="264" t="s">
        <v>267</v>
      </c>
      <c r="B21" s="265"/>
      <c r="C21" s="265"/>
      <c r="D21" s="265"/>
      <c r="E21" s="265"/>
      <c r="F21" s="265"/>
      <c r="G21" s="265"/>
      <c r="H21" s="265"/>
      <c r="I21" s="44">
        <v>17</v>
      </c>
      <c r="J21" s="76">
        <f>SUM(J15:J20)</f>
        <v>0</v>
      </c>
      <c r="K21" s="76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268</v>
      </c>
      <c r="B23" s="267"/>
      <c r="C23" s="267"/>
      <c r="D23" s="267"/>
      <c r="E23" s="267"/>
      <c r="F23" s="267"/>
      <c r="G23" s="267"/>
      <c r="H23" s="267"/>
      <c r="I23" s="47">
        <v>18</v>
      </c>
      <c r="J23" s="45"/>
      <c r="K23" s="45"/>
    </row>
    <row r="24" spans="1:11" ht="17.25" customHeight="1">
      <c r="A24" s="268" t="s">
        <v>269</v>
      </c>
      <c r="B24" s="269"/>
      <c r="C24" s="269"/>
      <c r="D24" s="269"/>
      <c r="E24" s="269"/>
      <c r="F24" s="269"/>
      <c r="G24" s="269"/>
      <c r="H24" s="269"/>
      <c r="I24" s="48">
        <v>19</v>
      </c>
      <c r="J24" s="76"/>
      <c r="K24" s="76"/>
    </row>
    <row r="25" spans="1:11" ht="30" customHeight="1">
      <c r="A25" s="270" t="s">
        <v>270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8" t="s">
        <v>246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79" t="s">
        <v>309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7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Čorko</cp:lastModifiedBy>
  <cp:lastPrinted>2011-03-28T11:17:39Z</cp:lastPrinted>
  <dcterms:created xsi:type="dcterms:W3CDTF">2008-10-17T11:51:54Z</dcterms:created>
  <dcterms:modified xsi:type="dcterms:W3CDTF">2013-04-22T09:17:56Z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