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<sst xmlns="http://schemas.openxmlformats.org/spreadsheetml/2006/main" count="412" uniqueCount="358">
  <si>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</si>
  <si>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</si>
  <si>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</si>
  <si>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</si>
  <si>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</si>
  <si>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</si>
  <si>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</si>
  <si>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</si>
  <si>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</si>
  <si>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</si>
  <si>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</si>
  <si>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</si>
  <si>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</si>
  <si>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</si>
  <si>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</si>
  <si>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</si>
  <si>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</si>
  <si>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</si>
  <si>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</si>
  <si>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</si>
  <si>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</si>
  <si>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</si>
  <si>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</si>
  <si>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</si>
  <si>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</si>
  <si>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</si>
  <si>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</si>
  <si>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</si>
  <si>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</si>
  <si>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</si>
  <si>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</si>
  <si>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</si>
  <si>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</si>
  <si>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</si>
  <si>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</si>
  <si>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</si>
  <si>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</si>
  <si>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</si>
  <si>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</si>
  <si>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</si>
  <si>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</si>
  <si>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</si>
  <si>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</si>
  <si>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</si>
  <si>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</si>
  <si>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</si>
  <si>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</si>
  <si>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</si>
  <si>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</si>
  <si>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</si>
  <si>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</si>
  <si>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</si>
  <si>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</si>
  <si>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</si>
  <si>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</si>
  <si>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</si>
  <si>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</si>
  <si>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</si>
  <si>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</si>
  <si>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</si>
  <si>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</si>
  <si>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</si>
  <si>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</si>
  <si>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</si>
  <si>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</si>
  <si>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</si>
  <si>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</si>
  <si>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</si>
  <si>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</si>
  <si>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</si>
  <si>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</si>
  <si>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</si>
  <si>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</si>
  <si>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</si>
  <si>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</si>
  <si>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</si>
  <si>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</si>
  <si>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</si>
  <si>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</si>
  <si>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</si>
  <si>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</si>
  <si>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</si>
  <si>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</si>
  <si>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</si>
  <si>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</si>
  <si>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</si>
  <si>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</si>
  <si>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</si>
  <si>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</si>
  <si>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</si>
  <si>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</si>
  <si>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</si>
  <si>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</si>
  <si>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</si>
  <si>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</si>
  <si>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</si>
  <si>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</si>
  <si>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</si>
  <si>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</si>
  <si>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</si>
  <si>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</si>
  <si>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</si>
  <si>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</si>
  <si>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</si>
  <si>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</si>
  <si>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</si>
  <si>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</si>
  <si>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</si>
  <si>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</si>
  <si>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</si>
  <si>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</si>
  <si>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</si>
  <si>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</si>
  <si>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</si>
  <si>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</si>
  <si>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</si>
  <si>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</si>
  <si>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</si>
  <si>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</si>
  <si>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</si>
  <si>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</si>
  <si>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</si>
  <si>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</si>
  <si>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</si>
  <si>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</si>
  <si>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</si>
  <si>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</si>
  <si>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</si>
  <si>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</si>
  <si>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</si>
  <si>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</si>
  <si>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</si>
  <si>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</si>
  <si>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</si>
  <si>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</si>
  <si>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</si>
  <si>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</si>
  <si>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</si>
  <si>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</si>
  <si>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</si>
  <si>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</si>
  <si>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</si>
  <si>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</si>
  <si>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</si>
  <si>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</si>
  <si>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</si>
  <si>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</si>
  <si>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</si>
  <si>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</si>
  <si>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</si>
  <si>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</si>
  <si>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</si>
  <si>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</si>
  <si>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</si>
  <si>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</si>
  <si>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</si>
  <si>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</si>
  <si>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</si>
  <si>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</si>
  <si>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</si>
  <si>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</si>
  <si>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</si>
  <si>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</si>
  <si>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</si>
  <si>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</si>
  <si>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</si>
  <si>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</si>
  <si>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</si>
  <si>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</si>
  <si>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</si>
  <si>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</si>
  <si>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</si>
  <si>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</si>
  <si>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</si>
  <si>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</si>
  <si>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</si>
  <si>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</si>
  <si>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</si>
  <si>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</si>
  <si>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</si>
  <si>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</si>
  <si>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</si>
  <si>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</si>
  <si>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</si>
  <si>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</si>
  <si>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</si>
  <si>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</si>
  <si>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</si>
  <si>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</si>
  <si>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</si>
  <si>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</si>
  <si>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</si>
  <si>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</si>
  <si>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</si>
  <si>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</si>
  <si>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</si>
  <si>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</si>
  <si>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</si>
  <si>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</si>
  <si>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</si>
  <si>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</si>
  <si>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</si>
  <si>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</si>
  <si>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</si>
  <si>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</si>
  <si>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</si>
  <si>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</si>
  <si>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</si>
  <si>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</si>
  <si>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</si>
  <si>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</si>
  <si>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</si>
  <si>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</si>
  <si>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</si>
  <si>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</si>
  <si>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</si>
  <si>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</si>
  <si>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</si>
  <si>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</si>
  <si>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</si>
  <si>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</si>
  <si>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</si>
  <si>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</si>
  <si>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</si>
  <si>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</si>
  <si>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</si>
  <si>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</si>
  <si>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</si>
  <si>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</si>
  <si>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</si>
  <si>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</si>
  <si>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</si>
  <si>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</si>
  <si>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</si>
  <si>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</si>
  <si>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</si>
  <si>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</si>
  <si>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</si>
  <si>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</si>
  <si>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</si>
  <si>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</si>
  <si>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</si>
  <si>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</si>
  <si>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</si>
  <si>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</si>
  <si>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</si>
  <si>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</si>
  <si>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</si>
  <si>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</si>
  <si>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</si>
  <si>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</si>
  <si>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</si>
  <si>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</si>
  <si>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</si>
  <si>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</si>
  <si>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</si>
  <si>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</si>
  <si>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</si>
  <si>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</si>
  <si>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</si>
  <si>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</si>
  <si>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</si>
  <si>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</si>
  <si>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</si>
  <si>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</si>
  <si>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</si>
  <si>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</si>
  <si>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</si>
  <si>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</si>
  <si>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</si>
  <si>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</si>
  <si>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</si>
  <si>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</si>
  <si>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</si>
  <si>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</si>
  <si>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</si>
  <si>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</si>
  <si>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</si>
  <si>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</si>
  <si>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</si>
  <si>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</si>
  <si>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</si>
  <si>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</si>
  <si>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</si>
  <si>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</si>
  <si>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</si>
  <si>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</si>
  <si>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</si>
  <si>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</si>
  <si>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</si>
  <si>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</si>
  <si>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</si>
  <si>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</si>
  <si>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</si>
  <si>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</si>
  <si>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</si>
  <si>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</si>
  <si>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</si>
  <si>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</si>
  <si>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</si>
  <si>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</si>
  <si>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</si>
  <si>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</si>
  <si>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</si>
  <si>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</si>
  <si>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</si>
  <si>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</si>
  <si>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</si>
  <si>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</si>
  <si>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</si>
  <si>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</si>
  <si>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</si>
  <si>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</si>
  <si>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</si>
  <si>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</si>
  <si>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</si>
  <si>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</si>
  <si>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</si>
  <si>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</si>
  <si>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</si>
  <si>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</si>
  <si>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</si>
  <si>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1.1.2013.</t>
  </si>
  <si>
    <t>30.06.2013.</t>
  </si>
  <si>
    <t>03632636</t>
  </si>
  <si>
    <t>070032908</t>
  </si>
  <si>
    <t>95240603723</t>
  </si>
  <si>
    <t>METALSKA INDUSTRIJA VARAŽDIN DD</t>
  </si>
  <si>
    <t>VARAŽDIN</t>
  </si>
  <si>
    <t>FABIJANSKA 33</t>
  </si>
  <si>
    <t>miv@miv.hr</t>
  </si>
  <si>
    <t>http://www.miv.hr</t>
  </si>
  <si>
    <t>Varaždin</t>
  </si>
  <si>
    <t>Varaždinska</t>
  </si>
  <si>
    <t>2451</t>
  </si>
  <si>
    <t>Vrtarić Irena</t>
  </si>
  <si>
    <t>042290102</t>
  </si>
  <si>
    <t>042330133</t>
  </si>
  <si>
    <t>irena.vrtaric@miv.hr</t>
  </si>
  <si>
    <t>Turek Franjo</t>
  </si>
  <si>
    <t>DA</t>
  </si>
  <si>
    <t>STROJAR D.O.O.</t>
  </si>
  <si>
    <t>BISTRA</t>
  </si>
  <si>
    <t>3224171</t>
  </si>
  <si>
    <t>MIV-TRADE D.O.O.</t>
  </si>
  <si>
    <t>SARAJEVO</t>
  </si>
  <si>
    <t>200237080002</t>
  </si>
  <si>
    <t>LUNA-OTPREMNIŠTVO D.O.O.</t>
  </si>
  <si>
    <t>2347237</t>
  </si>
  <si>
    <t>METALSKA INDUSTRIJA VARAŽDIN-TRADE D.O.O.</t>
  </si>
  <si>
    <t>BEOGRAD</t>
  </si>
  <si>
    <t>20778938</t>
  </si>
  <si>
    <t>Obveznik: METALSKA INDUSTRIJA VARAŽDIN DD</t>
  </si>
  <si>
    <t>stanje na dan 30.06.2013.</t>
  </si>
  <si>
    <t>u razdoblju 01.01.2013. do 30.06.2013.</t>
  </si>
  <si>
    <t>01.01.2013.</t>
  </si>
  <si>
    <t xml:space="preserve">0 </t>
  </si>
  <si>
    <t xml:space="preserve">Podaci za povezano poduzeće Luna otpremništvo d.o.o. uključeni su u konsolidaciju zaključno s danom 29.04.2013. otkad navedeno poduzeće više nije u vlasništu MIV d.d. Usporedbom pozicija dugoročnih i kratkoročnih obveza prema bankama i financijskim institucijama vidljivo je da je došlo do zamjene kratkoročnih kredita dugoročnima te je udio dugoročnih kredita povećan sa 45 % na 83%. Ukupni prihodi iznose 84,7 mil kn i smanjeni su u odnosu na isto razdoblje 2012. godine s temelja smanjenih prihoda od prodaje uslijed nepovoljnog stanja na tržištu.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</si>
</sst>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8" applyFont="1" applyFill="1" applyBorder="1" applyAlignment="1" applyProtection="1">
      <alignment horizontal="left" vertical="center" wrapText="1"/>
      <protection hidden="1"/>
    </xf>
    <xf numFmtId="0" fontId="3" fillId="0" borderId="22" xfId="58" applyFont="1" applyFill="1" applyBorder="1" applyAlignment="1" applyProtection="1">
      <alignment vertical="center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2" fillId="0" borderId="21" xfId="58" applyFont="1" applyFill="1" applyBorder="1" applyAlignment="1" applyProtection="1">
      <alignment horizontal="right" vertical="center"/>
      <protection hidden="1" locked="0"/>
    </xf>
    <xf numFmtId="49" fontId="2" fillId="0" borderId="21" xfId="58" applyNumberFormat="1" applyFont="1" applyBorder="1" applyAlignment="1" applyProtection="1">
      <alignment horizontal="center" vertical="center"/>
      <protection hidden="1" locked="0"/>
    </xf>
    <xf numFmtId="0" fontId="13" fillId="0" borderId="21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1" xfId="63" applyBorder="1" applyAlignment="1">
      <alignment/>
      <protection/>
    </xf>
    <xf numFmtId="0" fontId="2" fillId="0" borderId="22" xfId="58" applyFont="1" applyBorder="1" applyAlignment="1" applyProtection="1">
      <alignment vertical="center"/>
      <protection hidden="1"/>
    </xf>
    <xf numFmtId="14" fontId="2" fillId="0" borderId="18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8" applyFont="1" applyFill="1" applyBorder="1" applyAlignment="1" applyProtection="1">
      <alignment horizontal="center" vertical="center"/>
      <protection hidden="1" locked="0"/>
    </xf>
    <xf numFmtId="49" fontId="2" fillId="0" borderId="17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8" applyFont="1" applyFill="1" applyBorder="1" applyAlignment="1" applyProtection="1">
      <alignment horizontal="right" vertical="center"/>
      <protection hidden="1" locked="0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22" xfId="58" applyFont="1" applyFill="1" applyBorder="1" applyAlignment="1" applyProtection="1">
      <alignment horizontal="center" vertical="center"/>
      <protection hidden="1" locked="0"/>
    </xf>
    <xf numFmtId="0" fontId="3" fillId="0" borderId="21" xfId="58" applyFont="1" applyBorder="1" applyAlignment="1" applyProtection="1">
      <alignment horizontal="left" vertical="center" wrapText="1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1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1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1" xfId="58" applyFont="1" applyBorder="1" applyAlignment="1" applyProtection="1">
      <alignment vertical="top"/>
      <protection hidden="1"/>
    </xf>
    <xf numFmtId="0" fontId="3" fillId="0" borderId="0" xfId="58" applyFont="1" applyBorder="1" applyAlignment="1">
      <alignment/>
      <protection/>
    </xf>
    <xf numFmtId="0" fontId="3" fillId="0" borderId="21" xfId="58" applyFont="1" applyBorder="1" applyAlignment="1" applyProtection="1">
      <alignment horizontal="left" vertical="top" wrapText="1"/>
      <protection hidden="1"/>
    </xf>
    <xf numFmtId="0" fontId="3" fillId="0" borderId="22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21" xfId="58" applyFont="1" applyBorder="1" applyAlignment="1" applyProtection="1">
      <alignment horizontal="left" vertical="top" indent="2"/>
      <protection hidden="1"/>
    </xf>
    <xf numFmtId="0" fontId="3" fillId="0" borderId="21" xfId="58" applyFont="1" applyBorder="1" applyAlignment="1" applyProtection="1">
      <alignment horizontal="left" vertical="top" wrapText="1" indent="2"/>
      <protection hidden="1"/>
    </xf>
    <xf numFmtId="0" fontId="3" fillId="0" borderId="22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>
      <alignment/>
      <protection/>
    </xf>
    <xf numFmtId="0" fontId="3" fillId="0" borderId="22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1" xfId="58" applyFont="1" applyBorder="1" applyAlignment="1" applyProtection="1">
      <alignment horizontal="left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2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21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25" xfId="58" applyFont="1" applyBorder="1" applyAlignment="1">
      <alignment/>
      <protection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7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2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1" xfId="58" applyFont="1" applyFill="1" applyBorder="1" applyAlignment="1" applyProtection="1">
      <alignment horizontal="left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1" xfId="58" applyFont="1" applyBorder="1" applyAlignment="1" applyProtection="1">
      <alignment horizontal="center" vertical="center" wrapText="1"/>
      <protection hidden="1"/>
    </xf>
    <xf numFmtId="0" fontId="3" fillId="0" borderId="22" xfId="58" applyFont="1" applyBorder="1" applyAlignment="1" applyProtection="1">
      <alignment horizontal="right" vertical="center"/>
      <protection hidden="1"/>
    </xf>
    <xf numFmtId="0" fontId="3" fillId="0" borderId="21" xfId="58" applyFont="1" applyBorder="1" applyAlignment="1" applyProtection="1">
      <alignment horizontal="right"/>
      <protection hidden="1"/>
    </xf>
    <xf numFmtId="0" fontId="1" fillId="0" borderId="22" xfId="58" applyFont="1" applyBorder="1" applyAlignment="1" applyProtection="1">
      <alignment horizontal="right" vertical="center" wrapText="1"/>
      <protection hidden="1"/>
    </xf>
    <xf numFmtId="0" fontId="1" fillId="0" borderId="21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22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21" xfId="58" applyFont="1" applyBorder="1" applyAlignment="1">
      <alignment horizontal="center"/>
      <protection/>
    </xf>
    <xf numFmtId="0" fontId="2" fillId="0" borderId="27" xfId="58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>
      <alignment horizontal="center"/>
      <protection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3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21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8" applyFont="1" applyBorder="1" applyAlignment="1">
      <alignment/>
      <protection/>
    </xf>
    <xf numFmtId="0" fontId="10" fillId="0" borderId="23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1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v@miv.hr" TargetMode="External" /><Relationship Id="rId2" Type="http://schemas.openxmlformats.org/officeDocument/2006/relationships/hyperlink" Target="http://www.miv.hr/" TargetMode="External" /><Relationship Id="rId3" Type="http://schemas.openxmlformats.org/officeDocument/2006/relationships/hyperlink" Target="mailto:irena.vrtaric@miv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3" sqref="I23"/>
    </sheetView>
  </sheetViews>
  <sheetFormatPr defaultColWidth="9.140625" defaultRowHeight="12.75"/>
  <cols>
    <col min="1" max="1" width="9.140625" style="81" customWidth="1"/>
    <col min="2" max="2" width="13.00390625" style="81" customWidth="1"/>
    <col min="3" max="6" width="9.140625" style="81" customWidth="1"/>
    <col min="7" max="7" width="15.140625" style="81" customWidth="1"/>
    <col min="8" max="8" width="19.28125" style="81" customWidth="1"/>
    <col min="9" max="9" width="14.421875" style="81" customWidth="1"/>
    <col min="10" max="16384" width="9.140625" style="81" customWidth="1"/>
  </cols>
  <sheetData>
    <row r="1" spans="1:12" ht="15.75">
      <c r="A1" s="177" t="s">
        <v>248</v>
      </c>
      <c r="B1" s="178"/>
      <c r="C1" s="178"/>
      <c r="D1" s="78"/>
      <c r="E1" s="78"/>
      <c r="F1" s="78"/>
      <c r="G1" s="78"/>
      <c r="H1" s="78"/>
      <c r="I1" s="79"/>
      <c r="J1" s="80"/>
      <c r="K1" s="80"/>
      <c r="L1" s="80"/>
    </row>
    <row r="2" spans="1:12" ht="12.75">
      <c r="A2" s="134" t="s">
        <v>249</v>
      </c>
      <c r="B2" s="135"/>
      <c r="C2" s="135"/>
      <c r="D2" s="136"/>
      <c r="E2" s="72" t="s">
        <v>322</v>
      </c>
      <c r="F2" s="82"/>
      <c r="G2" s="10" t="s">
        <v>250</v>
      </c>
      <c r="H2" s="72" t="s">
        <v>323</v>
      </c>
      <c r="I2" s="62"/>
      <c r="J2" s="80"/>
      <c r="K2" s="80"/>
      <c r="L2" s="80"/>
    </row>
    <row r="3" spans="1:12" ht="12.75">
      <c r="A3" s="63"/>
      <c r="B3" s="11"/>
      <c r="C3" s="11"/>
      <c r="D3" s="11"/>
      <c r="E3" s="12"/>
      <c r="F3" s="12"/>
      <c r="G3" s="11"/>
      <c r="H3" s="11"/>
      <c r="I3" s="83"/>
      <c r="J3" s="80"/>
      <c r="K3" s="80"/>
      <c r="L3" s="80"/>
    </row>
    <row r="4" spans="1:12" ht="15">
      <c r="A4" s="137" t="s">
        <v>316</v>
      </c>
      <c r="B4" s="138"/>
      <c r="C4" s="138"/>
      <c r="D4" s="138"/>
      <c r="E4" s="138"/>
      <c r="F4" s="138"/>
      <c r="G4" s="138"/>
      <c r="H4" s="138"/>
      <c r="I4" s="139"/>
      <c r="J4" s="80"/>
      <c r="K4" s="80"/>
      <c r="L4" s="80"/>
    </row>
    <row r="5" spans="1:12" ht="12.75">
      <c r="A5" s="84"/>
      <c r="B5" s="17"/>
      <c r="C5" s="17"/>
      <c r="D5" s="17"/>
      <c r="E5" s="13"/>
      <c r="F5" s="64"/>
      <c r="G5" s="14"/>
      <c r="H5" s="15"/>
      <c r="I5" s="85"/>
      <c r="J5" s="80"/>
      <c r="K5" s="80"/>
      <c r="L5" s="80"/>
    </row>
    <row r="6" spans="1:12" ht="12.75">
      <c r="A6" s="140" t="s">
        <v>251</v>
      </c>
      <c r="B6" s="141"/>
      <c r="C6" s="132" t="s">
        <v>324</v>
      </c>
      <c r="D6" s="133"/>
      <c r="E6" s="86"/>
      <c r="F6" s="86"/>
      <c r="G6" s="86"/>
      <c r="H6" s="86"/>
      <c r="I6" s="87"/>
      <c r="J6" s="80"/>
      <c r="K6" s="80"/>
      <c r="L6" s="80"/>
    </row>
    <row r="7" spans="1:12" ht="12.75">
      <c r="A7" s="88"/>
      <c r="B7" s="89"/>
      <c r="C7" s="17"/>
      <c r="D7" s="17"/>
      <c r="E7" s="86"/>
      <c r="F7" s="86"/>
      <c r="G7" s="86"/>
      <c r="H7" s="86"/>
      <c r="I7" s="87"/>
      <c r="J7" s="80"/>
      <c r="K7" s="80"/>
      <c r="L7" s="80"/>
    </row>
    <row r="8" spans="1:12" ht="12.75">
      <c r="A8" s="142" t="s">
        <v>252</v>
      </c>
      <c r="B8" s="143"/>
      <c r="C8" s="132" t="s">
        <v>325</v>
      </c>
      <c r="D8" s="133"/>
      <c r="E8" s="86"/>
      <c r="F8" s="86"/>
      <c r="G8" s="86"/>
      <c r="H8" s="86"/>
      <c r="I8" s="90"/>
      <c r="J8" s="80"/>
      <c r="K8" s="80"/>
      <c r="L8" s="80"/>
    </row>
    <row r="9" spans="1:12" ht="12.75">
      <c r="A9" s="91"/>
      <c r="B9" s="92"/>
      <c r="C9" s="93"/>
      <c r="D9" s="94"/>
      <c r="E9" s="17"/>
      <c r="F9" s="17"/>
      <c r="G9" s="17"/>
      <c r="H9" s="17"/>
      <c r="I9" s="90"/>
      <c r="J9" s="80"/>
      <c r="K9" s="80"/>
      <c r="L9" s="80"/>
    </row>
    <row r="10" spans="1:12" ht="12.75">
      <c r="A10" s="129" t="s">
        <v>253</v>
      </c>
      <c r="B10" s="130"/>
      <c r="C10" s="132" t="s">
        <v>326</v>
      </c>
      <c r="D10" s="133"/>
      <c r="E10" s="17"/>
      <c r="F10" s="17"/>
      <c r="G10" s="17"/>
      <c r="H10" s="17"/>
      <c r="I10" s="90"/>
      <c r="J10" s="80"/>
      <c r="K10" s="80"/>
      <c r="L10" s="80"/>
    </row>
    <row r="11" spans="1:12" ht="12.75">
      <c r="A11" s="131"/>
      <c r="B11" s="130"/>
      <c r="C11" s="17"/>
      <c r="D11" s="17"/>
      <c r="E11" s="17"/>
      <c r="F11" s="17"/>
      <c r="G11" s="17"/>
      <c r="H11" s="17"/>
      <c r="I11" s="90"/>
      <c r="J11" s="80"/>
      <c r="K11" s="80"/>
      <c r="L11" s="80"/>
    </row>
    <row r="12" spans="1:12" ht="12.75">
      <c r="A12" s="140" t="s">
        <v>254</v>
      </c>
      <c r="B12" s="141"/>
      <c r="C12" s="144" t="s">
        <v>327</v>
      </c>
      <c r="D12" s="145"/>
      <c r="E12" s="145"/>
      <c r="F12" s="145"/>
      <c r="G12" s="145"/>
      <c r="H12" s="145"/>
      <c r="I12" s="146"/>
      <c r="J12" s="80"/>
      <c r="K12" s="80"/>
      <c r="L12" s="80"/>
    </row>
    <row r="13" spans="1:12" ht="12.75">
      <c r="A13" s="88"/>
      <c r="B13" s="89"/>
      <c r="C13" s="95"/>
      <c r="D13" s="17"/>
      <c r="E13" s="17"/>
      <c r="F13" s="17"/>
      <c r="G13" s="17"/>
      <c r="H13" s="17"/>
      <c r="I13" s="90"/>
      <c r="J13" s="80"/>
      <c r="K13" s="80"/>
      <c r="L13" s="80"/>
    </row>
    <row r="14" spans="1:12" ht="12.75">
      <c r="A14" s="140" t="s">
        <v>255</v>
      </c>
      <c r="B14" s="141"/>
      <c r="C14" s="147">
        <v>42000</v>
      </c>
      <c r="D14" s="148"/>
      <c r="E14" s="17"/>
      <c r="F14" s="144" t="s">
        <v>328</v>
      </c>
      <c r="G14" s="145"/>
      <c r="H14" s="145"/>
      <c r="I14" s="146"/>
      <c r="J14" s="80"/>
      <c r="K14" s="80"/>
      <c r="L14" s="80"/>
    </row>
    <row r="15" spans="1:12" ht="12.75">
      <c r="A15" s="88"/>
      <c r="B15" s="89"/>
      <c r="C15" s="17"/>
      <c r="D15" s="17"/>
      <c r="E15" s="17"/>
      <c r="F15" s="17"/>
      <c r="G15" s="17"/>
      <c r="H15" s="17"/>
      <c r="I15" s="90"/>
      <c r="J15" s="80"/>
      <c r="K15" s="80"/>
      <c r="L15" s="80"/>
    </row>
    <row r="16" spans="1:12" ht="12.75">
      <c r="A16" s="140" t="s">
        <v>256</v>
      </c>
      <c r="B16" s="141"/>
      <c r="C16" s="144" t="s">
        <v>329</v>
      </c>
      <c r="D16" s="145"/>
      <c r="E16" s="145"/>
      <c r="F16" s="145"/>
      <c r="G16" s="145"/>
      <c r="H16" s="145"/>
      <c r="I16" s="146"/>
      <c r="J16" s="80"/>
      <c r="K16" s="80"/>
      <c r="L16" s="80"/>
    </row>
    <row r="17" spans="1:12" ht="12.75">
      <c r="A17" s="88"/>
      <c r="B17" s="89"/>
      <c r="C17" s="17"/>
      <c r="D17" s="17"/>
      <c r="E17" s="17"/>
      <c r="F17" s="17"/>
      <c r="G17" s="17"/>
      <c r="H17" s="17"/>
      <c r="I17" s="90"/>
      <c r="J17" s="80"/>
      <c r="K17" s="80"/>
      <c r="L17" s="80"/>
    </row>
    <row r="18" spans="1:12" ht="12.75">
      <c r="A18" s="140" t="s">
        <v>257</v>
      </c>
      <c r="B18" s="141"/>
      <c r="C18" s="149" t="s">
        <v>330</v>
      </c>
      <c r="D18" s="150"/>
      <c r="E18" s="150"/>
      <c r="F18" s="150"/>
      <c r="G18" s="150"/>
      <c r="H18" s="150"/>
      <c r="I18" s="151"/>
      <c r="J18" s="80"/>
      <c r="K18" s="80"/>
      <c r="L18" s="80"/>
    </row>
    <row r="19" spans="1:12" ht="12.75">
      <c r="A19" s="88"/>
      <c r="B19" s="89"/>
      <c r="C19" s="95"/>
      <c r="D19" s="17"/>
      <c r="E19" s="17"/>
      <c r="F19" s="17"/>
      <c r="G19" s="17"/>
      <c r="H19" s="17"/>
      <c r="I19" s="90"/>
      <c r="J19" s="80"/>
      <c r="K19" s="80"/>
      <c r="L19" s="80"/>
    </row>
    <row r="20" spans="1:12" ht="12.75">
      <c r="A20" s="140" t="s">
        <v>258</v>
      </c>
      <c r="B20" s="141"/>
      <c r="C20" s="149" t="s">
        <v>331</v>
      </c>
      <c r="D20" s="150"/>
      <c r="E20" s="150"/>
      <c r="F20" s="150"/>
      <c r="G20" s="150"/>
      <c r="H20" s="150"/>
      <c r="I20" s="151"/>
      <c r="J20" s="80"/>
      <c r="K20" s="80"/>
      <c r="L20" s="80"/>
    </row>
    <row r="21" spans="1:12" ht="12.75">
      <c r="A21" s="88"/>
      <c r="B21" s="89"/>
      <c r="C21" s="95"/>
      <c r="D21" s="17"/>
      <c r="E21" s="17"/>
      <c r="F21" s="17"/>
      <c r="G21" s="17"/>
      <c r="H21" s="17"/>
      <c r="I21" s="90"/>
      <c r="J21" s="80"/>
      <c r="K21" s="80"/>
      <c r="L21" s="80"/>
    </row>
    <row r="22" spans="1:12" ht="12.75">
      <c r="A22" s="140" t="s">
        <v>259</v>
      </c>
      <c r="B22" s="141"/>
      <c r="C22" s="73">
        <v>472</v>
      </c>
      <c r="D22" s="144" t="s">
        <v>332</v>
      </c>
      <c r="E22" s="152"/>
      <c r="F22" s="153"/>
      <c r="G22" s="140"/>
      <c r="H22" s="154"/>
      <c r="I22" s="65"/>
      <c r="J22" s="80"/>
      <c r="K22" s="80"/>
      <c r="L22" s="80"/>
    </row>
    <row r="23" spans="1:12" ht="12.75">
      <c r="A23" s="88"/>
      <c r="B23" s="89"/>
      <c r="C23" s="17"/>
      <c r="D23" s="17"/>
      <c r="E23" s="17"/>
      <c r="F23" s="17"/>
      <c r="G23" s="17"/>
      <c r="H23" s="17"/>
      <c r="I23" s="90"/>
      <c r="J23" s="80"/>
      <c r="K23" s="80"/>
      <c r="L23" s="80"/>
    </row>
    <row r="24" spans="1:12" ht="12.75">
      <c r="A24" s="140" t="s">
        <v>260</v>
      </c>
      <c r="B24" s="141"/>
      <c r="C24" s="73">
        <v>5</v>
      </c>
      <c r="D24" s="144" t="s">
        <v>333</v>
      </c>
      <c r="E24" s="152"/>
      <c r="F24" s="152"/>
      <c r="G24" s="153"/>
      <c r="H24" s="96" t="s">
        <v>261</v>
      </c>
      <c r="I24" s="128">
        <v>639</v>
      </c>
      <c r="J24" s="80"/>
      <c r="K24" s="80"/>
      <c r="L24" s="80"/>
    </row>
    <row r="25" spans="1:12" ht="12.75">
      <c r="A25" s="88"/>
      <c r="B25" s="89"/>
      <c r="C25" s="17"/>
      <c r="D25" s="17"/>
      <c r="E25" s="17"/>
      <c r="F25" s="17"/>
      <c r="G25" s="89"/>
      <c r="H25" s="89" t="s">
        <v>317</v>
      </c>
      <c r="I25" s="97"/>
      <c r="J25" s="80"/>
      <c r="K25" s="80"/>
      <c r="L25" s="80"/>
    </row>
    <row r="26" spans="1:12" ht="12.75">
      <c r="A26" s="140" t="s">
        <v>262</v>
      </c>
      <c r="B26" s="141"/>
      <c r="C26" s="74" t="s">
        <v>340</v>
      </c>
      <c r="D26" s="18"/>
      <c r="E26" s="98"/>
      <c r="F26" s="17"/>
      <c r="G26" s="155" t="s">
        <v>263</v>
      </c>
      <c r="H26" s="141"/>
      <c r="I26" s="75" t="s">
        <v>334</v>
      </c>
      <c r="J26" s="80"/>
      <c r="K26" s="80"/>
      <c r="L26" s="80"/>
    </row>
    <row r="27" spans="1:12" ht="12.75">
      <c r="A27" s="88"/>
      <c r="B27" s="89"/>
      <c r="C27" s="17"/>
      <c r="D27" s="17"/>
      <c r="E27" s="17"/>
      <c r="F27" s="17"/>
      <c r="G27" s="17"/>
      <c r="H27" s="17"/>
      <c r="I27" s="99"/>
      <c r="J27" s="80"/>
      <c r="K27" s="80"/>
      <c r="L27" s="80"/>
    </row>
    <row r="28" spans="1:12" ht="12.75">
      <c r="A28" s="156" t="s">
        <v>264</v>
      </c>
      <c r="B28" s="157"/>
      <c r="C28" s="158"/>
      <c r="D28" s="158"/>
      <c r="E28" s="157" t="s">
        <v>265</v>
      </c>
      <c r="F28" s="159"/>
      <c r="G28" s="159"/>
      <c r="H28" s="158" t="s">
        <v>266</v>
      </c>
      <c r="I28" s="160"/>
      <c r="J28" s="80"/>
      <c r="K28" s="80"/>
      <c r="L28" s="80"/>
    </row>
    <row r="29" spans="1:12" ht="12.75">
      <c r="A29" s="100"/>
      <c r="B29" s="98"/>
      <c r="C29" s="98"/>
      <c r="D29" s="94"/>
      <c r="E29" s="17"/>
      <c r="F29" s="17"/>
      <c r="G29" s="17"/>
      <c r="H29" s="101"/>
      <c r="I29" s="99"/>
      <c r="J29" s="80"/>
      <c r="K29" s="80"/>
      <c r="L29" s="80"/>
    </row>
    <row r="30" spans="1:12" ht="12.75">
      <c r="A30" s="144" t="s">
        <v>341</v>
      </c>
      <c r="B30" s="152"/>
      <c r="C30" s="152"/>
      <c r="D30" s="153"/>
      <c r="E30" s="161" t="s">
        <v>342</v>
      </c>
      <c r="F30" s="162"/>
      <c r="G30" s="162"/>
      <c r="H30" s="132" t="s">
        <v>343</v>
      </c>
      <c r="I30" s="133"/>
      <c r="J30" s="80"/>
      <c r="K30" s="80"/>
      <c r="L30" s="80"/>
    </row>
    <row r="31" spans="1:12" ht="12.75">
      <c r="A31" s="114"/>
      <c r="B31" s="93"/>
      <c r="C31" s="110"/>
      <c r="D31" s="163"/>
      <c r="E31" s="163"/>
      <c r="F31" s="163"/>
      <c r="G31" s="164"/>
      <c r="H31" s="93"/>
      <c r="I31" s="102"/>
      <c r="J31" s="80"/>
      <c r="K31" s="80"/>
      <c r="L31" s="80"/>
    </row>
    <row r="32" spans="1:12" ht="12.75">
      <c r="A32" s="144" t="s">
        <v>344</v>
      </c>
      <c r="B32" s="152"/>
      <c r="C32" s="152"/>
      <c r="D32" s="153"/>
      <c r="E32" s="161" t="s">
        <v>345</v>
      </c>
      <c r="F32" s="162"/>
      <c r="G32" s="162"/>
      <c r="H32" s="132" t="s">
        <v>346</v>
      </c>
      <c r="I32" s="133"/>
      <c r="J32" s="80"/>
      <c r="K32" s="80"/>
      <c r="L32" s="80"/>
    </row>
    <row r="33" spans="1:12" ht="12.75">
      <c r="A33" s="114"/>
      <c r="B33" s="93"/>
      <c r="C33" s="110"/>
      <c r="D33" s="125"/>
      <c r="E33" s="125"/>
      <c r="F33" s="125"/>
      <c r="G33" s="126"/>
      <c r="H33" s="93"/>
      <c r="I33" s="103"/>
      <c r="J33" s="80"/>
      <c r="K33" s="80"/>
      <c r="L33" s="80"/>
    </row>
    <row r="34" spans="1:12" ht="12.75">
      <c r="A34" s="144" t="s">
        <v>347</v>
      </c>
      <c r="B34" s="152"/>
      <c r="C34" s="152"/>
      <c r="D34" s="153"/>
      <c r="E34" s="161" t="s">
        <v>328</v>
      </c>
      <c r="F34" s="162"/>
      <c r="G34" s="162"/>
      <c r="H34" s="132" t="s">
        <v>348</v>
      </c>
      <c r="I34" s="133"/>
      <c r="J34" s="80"/>
      <c r="K34" s="80"/>
      <c r="L34" s="80"/>
    </row>
    <row r="35" spans="1:12" ht="12.75">
      <c r="A35" s="114"/>
      <c r="B35" s="93"/>
      <c r="C35" s="110"/>
      <c r="D35" s="125"/>
      <c r="E35" s="125"/>
      <c r="F35" s="125"/>
      <c r="G35" s="126"/>
      <c r="H35" s="93"/>
      <c r="I35" s="103"/>
      <c r="J35" s="80"/>
      <c r="K35" s="80"/>
      <c r="L35" s="80"/>
    </row>
    <row r="36" spans="1:12" ht="12.75">
      <c r="A36" s="144" t="s">
        <v>349</v>
      </c>
      <c r="B36" s="152"/>
      <c r="C36" s="152"/>
      <c r="D36" s="153"/>
      <c r="E36" s="161" t="s">
        <v>350</v>
      </c>
      <c r="F36" s="162"/>
      <c r="G36" s="162"/>
      <c r="H36" s="132" t="s">
        <v>351</v>
      </c>
      <c r="I36" s="133"/>
      <c r="J36" s="80"/>
      <c r="K36" s="80"/>
      <c r="L36" s="80"/>
    </row>
    <row r="37" spans="1:12" ht="12.75">
      <c r="A37" s="104"/>
      <c r="B37" s="105"/>
      <c r="C37" s="165"/>
      <c r="D37" s="166"/>
      <c r="E37" s="17"/>
      <c r="F37" s="165"/>
      <c r="G37" s="166"/>
      <c r="H37" s="17"/>
      <c r="I37" s="90"/>
      <c r="J37" s="80"/>
      <c r="K37" s="80"/>
      <c r="L37" s="80"/>
    </row>
    <row r="38" spans="1:12" ht="12.75">
      <c r="A38" s="170"/>
      <c r="B38" s="171"/>
      <c r="C38" s="171"/>
      <c r="D38" s="172"/>
      <c r="E38" s="170"/>
      <c r="F38" s="171"/>
      <c r="G38" s="171"/>
      <c r="H38" s="132"/>
      <c r="I38" s="133"/>
      <c r="J38" s="80"/>
      <c r="K38" s="80"/>
      <c r="L38" s="80"/>
    </row>
    <row r="39" spans="1:12" ht="12.75">
      <c r="A39" s="104"/>
      <c r="B39" s="105"/>
      <c r="C39" s="106"/>
      <c r="D39" s="107"/>
      <c r="E39" s="17"/>
      <c r="F39" s="106"/>
      <c r="G39" s="107"/>
      <c r="H39" s="17"/>
      <c r="I39" s="90"/>
      <c r="J39" s="80"/>
      <c r="K39" s="80"/>
      <c r="L39" s="80"/>
    </row>
    <row r="40" spans="1:12" ht="12.75">
      <c r="A40" s="170"/>
      <c r="B40" s="171"/>
      <c r="C40" s="171"/>
      <c r="D40" s="172"/>
      <c r="E40" s="170"/>
      <c r="F40" s="171"/>
      <c r="G40" s="171"/>
      <c r="H40" s="132"/>
      <c r="I40" s="133"/>
      <c r="J40" s="80"/>
      <c r="K40" s="80"/>
      <c r="L40" s="80"/>
    </row>
    <row r="41" spans="1:12" ht="12.75">
      <c r="A41" s="76"/>
      <c r="B41" s="98"/>
      <c r="C41" s="98"/>
      <c r="D41" s="98"/>
      <c r="E41" s="16"/>
      <c r="F41" s="108"/>
      <c r="G41" s="108"/>
      <c r="H41" s="77"/>
      <c r="I41" s="66"/>
      <c r="J41" s="80"/>
      <c r="K41" s="80"/>
      <c r="L41" s="80"/>
    </row>
    <row r="42" spans="1:12" ht="12.75">
      <c r="A42" s="104"/>
      <c r="B42" s="105"/>
      <c r="C42" s="106"/>
      <c r="D42" s="107"/>
      <c r="E42" s="17"/>
      <c r="F42" s="106"/>
      <c r="G42" s="107"/>
      <c r="H42" s="17"/>
      <c r="I42" s="90"/>
      <c r="J42" s="80"/>
      <c r="K42" s="80"/>
      <c r="L42" s="80"/>
    </row>
    <row r="43" spans="1:12" ht="12.75">
      <c r="A43" s="109"/>
      <c r="B43" s="110"/>
      <c r="C43" s="110"/>
      <c r="D43" s="93"/>
      <c r="E43" s="93"/>
      <c r="F43" s="110"/>
      <c r="G43" s="93"/>
      <c r="H43" s="93"/>
      <c r="I43" s="111"/>
      <c r="J43" s="80"/>
      <c r="K43" s="80"/>
      <c r="L43" s="80"/>
    </row>
    <row r="44" spans="1:12" ht="12.75">
      <c r="A44" s="129" t="s">
        <v>267</v>
      </c>
      <c r="B44" s="173"/>
      <c r="C44" s="132"/>
      <c r="D44" s="133"/>
      <c r="E44" s="94"/>
      <c r="F44" s="144"/>
      <c r="G44" s="171"/>
      <c r="H44" s="171"/>
      <c r="I44" s="172"/>
      <c r="J44" s="80"/>
      <c r="K44" s="80"/>
      <c r="L44" s="80"/>
    </row>
    <row r="45" spans="1:12" ht="12.75">
      <c r="A45" s="104"/>
      <c r="B45" s="105"/>
      <c r="C45" s="165"/>
      <c r="D45" s="166"/>
      <c r="E45" s="17"/>
      <c r="F45" s="165"/>
      <c r="G45" s="167"/>
      <c r="H45" s="112"/>
      <c r="I45" s="113"/>
      <c r="J45" s="80"/>
      <c r="K45" s="80"/>
      <c r="L45" s="80"/>
    </row>
    <row r="46" spans="1:12" ht="12.75">
      <c r="A46" s="129" t="s">
        <v>268</v>
      </c>
      <c r="B46" s="173"/>
      <c r="C46" s="144" t="s">
        <v>335</v>
      </c>
      <c r="D46" s="168"/>
      <c r="E46" s="168"/>
      <c r="F46" s="168"/>
      <c r="G46" s="168"/>
      <c r="H46" s="168"/>
      <c r="I46" s="169"/>
      <c r="J46" s="80"/>
      <c r="K46" s="80"/>
      <c r="L46" s="80"/>
    </row>
    <row r="47" spans="1:12" ht="12.75">
      <c r="A47" s="88"/>
      <c r="B47" s="89"/>
      <c r="C47" s="95" t="s">
        <v>269</v>
      </c>
      <c r="D47" s="17"/>
      <c r="E47" s="17"/>
      <c r="F47" s="17"/>
      <c r="G47" s="17"/>
      <c r="H47" s="17"/>
      <c r="I47" s="90"/>
      <c r="J47" s="80"/>
      <c r="K47" s="80"/>
      <c r="L47" s="80"/>
    </row>
    <row r="48" spans="1:12" ht="12.75">
      <c r="A48" s="129" t="s">
        <v>270</v>
      </c>
      <c r="B48" s="173"/>
      <c r="C48" s="174" t="s">
        <v>336</v>
      </c>
      <c r="D48" s="175"/>
      <c r="E48" s="176"/>
      <c r="F48" s="17"/>
      <c r="G48" s="96" t="s">
        <v>271</v>
      </c>
      <c r="H48" s="174" t="s">
        <v>337</v>
      </c>
      <c r="I48" s="176"/>
      <c r="J48" s="80"/>
      <c r="K48" s="80"/>
      <c r="L48" s="80"/>
    </row>
    <row r="49" spans="1:12" ht="12.75">
      <c r="A49" s="88"/>
      <c r="B49" s="89"/>
      <c r="C49" s="95"/>
      <c r="D49" s="17"/>
      <c r="E49" s="17"/>
      <c r="F49" s="17"/>
      <c r="G49" s="17"/>
      <c r="H49" s="17"/>
      <c r="I49" s="90"/>
      <c r="J49" s="80"/>
      <c r="K49" s="80"/>
      <c r="L49" s="80"/>
    </row>
    <row r="50" spans="1:12" ht="12.75">
      <c r="A50" s="129" t="s">
        <v>257</v>
      </c>
      <c r="B50" s="173"/>
      <c r="C50" s="185" t="s">
        <v>338</v>
      </c>
      <c r="D50" s="175"/>
      <c r="E50" s="175"/>
      <c r="F50" s="175"/>
      <c r="G50" s="175"/>
      <c r="H50" s="175"/>
      <c r="I50" s="176"/>
      <c r="J50" s="80"/>
      <c r="K50" s="80"/>
      <c r="L50" s="80"/>
    </row>
    <row r="51" spans="1:12" ht="12.75">
      <c r="A51" s="88"/>
      <c r="B51" s="89"/>
      <c r="C51" s="17"/>
      <c r="D51" s="17"/>
      <c r="E51" s="17"/>
      <c r="F51" s="17"/>
      <c r="G51" s="17"/>
      <c r="H51" s="17"/>
      <c r="I51" s="90"/>
      <c r="J51" s="80"/>
      <c r="K51" s="80"/>
      <c r="L51" s="80"/>
    </row>
    <row r="52" spans="1:12" ht="12.75">
      <c r="A52" s="140" t="s">
        <v>272</v>
      </c>
      <c r="B52" s="141"/>
      <c r="C52" s="174" t="s">
        <v>339</v>
      </c>
      <c r="D52" s="175"/>
      <c r="E52" s="175"/>
      <c r="F52" s="175"/>
      <c r="G52" s="175"/>
      <c r="H52" s="175"/>
      <c r="I52" s="146"/>
      <c r="J52" s="80"/>
      <c r="K52" s="80"/>
      <c r="L52" s="80"/>
    </row>
    <row r="53" spans="1:12" ht="12.75">
      <c r="A53" s="114"/>
      <c r="B53" s="93"/>
      <c r="C53" s="179" t="s">
        <v>273</v>
      </c>
      <c r="D53" s="179"/>
      <c r="E53" s="179"/>
      <c r="F53" s="179"/>
      <c r="G53" s="179"/>
      <c r="H53" s="179"/>
      <c r="I53" s="116"/>
      <c r="J53" s="80"/>
      <c r="K53" s="80"/>
      <c r="L53" s="80"/>
    </row>
    <row r="54" spans="1:12" ht="12.75">
      <c r="A54" s="114"/>
      <c r="B54" s="93"/>
      <c r="C54" s="115"/>
      <c r="D54" s="115"/>
      <c r="E54" s="115"/>
      <c r="F54" s="115"/>
      <c r="G54" s="115"/>
      <c r="H54" s="115"/>
      <c r="I54" s="116"/>
      <c r="J54" s="80"/>
      <c r="K54" s="80"/>
      <c r="L54" s="80"/>
    </row>
    <row r="55" spans="1:12" ht="12.75">
      <c r="A55" s="114"/>
      <c r="B55" s="186" t="s">
        <v>274</v>
      </c>
      <c r="C55" s="187"/>
      <c r="D55" s="187"/>
      <c r="E55" s="187"/>
      <c r="F55" s="29"/>
      <c r="G55" s="29"/>
      <c r="H55" s="29"/>
      <c r="I55" s="67"/>
      <c r="J55" s="80"/>
      <c r="K55" s="80"/>
      <c r="L55" s="80"/>
    </row>
    <row r="56" spans="1:12" ht="12.75">
      <c r="A56" s="114"/>
      <c r="B56" s="188" t="s">
        <v>306</v>
      </c>
      <c r="C56" s="189"/>
      <c r="D56" s="189"/>
      <c r="E56" s="189"/>
      <c r="F56" s="189"/>
      <c r="G56" s="189"/>
      <c r="H56" s="189"/>
      <c r="I56" s="190"/>
      <c r="J56" s="80"/>
      <c r="K56" s="80"/>
      <c r="L56" s="80"/>
    </row>
    <row r="57" spans="1:12" ht="12.75">
      <c r="A57" s="114"/>
      <c r="B57" s="188" t="s">
        <v>307</v>
      </c>
      <c r="C57" s="189"/>
      <c r="D57" s="189"/>
      <c r="E57" s="189"/>
      <c r="F57" s="189"/>
      <c r="G57" s="189"/>
      <c r="H57" s="189"/>
      <c r="I57" s="67"/>
      <c r="J57" s="80"/>
      <c r="K57" s="80"/>
      <c r="L57" s="80"/>
    </row>
    <row r="58" spans="1:12" ht="12.75">
      <c r="A58" s="114"/>
      <c r="B58" s="188" t="s">
        <v>308</v>
      </c>
      <c r="C58" s="189"/>
      <c r="D58" s="189"/>
      <c r="E58" s="189"/>
      <c r="F58" s="189"/>
      <c r="G58" s="189"/>
      <c r="H58" s="189"/>
      <c r="I58" s="190"/>
      <c r="J58" s="80"/>
      <c r="K58" s="80"/>
      <c r="L58" s="80"/>
    </row>
    <row r="59" spans="1:12" ht="12.75">
      <c r="A59" s="114"/>
      <c r="B59" s="188" t="s">
        <v>309</v>
      </c>
      <c r="C59" s="189"/>
      <c r="D59" s="189"/>
      <c r="E59" s="189"/>
      <c r="F59" s="189"/>
      <c r="G59" s="189"/>
      <c r="H59" s="189"/>
      <c r="I59" s="190"/>
      <c r="J59" s="80"/>
      <c r="K59" s="80"/>
      <c r="L59" s="80"/>
    </row>
    <row r="60" spans="1:12" ht="12.75">
      <c r="A60" s="114"/>
      <c r="B60" s="68"/>
      <c r="C60" s="69"/>
      <c r="D60" s="69"/>
      <c r="E60" s="69"/>
      <c r="F60" s="69"/>
      <c r="G60" s="69"/>
      <c r="H60" s="69"/>
      <c r="I60" s="70"/>
      <c r="J60" s="80"/>
      <c r="K60" s="80"/>
      <c r="L60" s="80"/>
    </row>
    <row r="61" spans="1:12" ht="13.5" thickBot="1">
      <c r="A61" s="71" t="s">
        <v>275</v>
      </c>
      <c r="B61" s="17"/>
      <c r="C61" s="17"/>
      <c r="D61" s="17"/>
      <c r="E61" s="17"/>
      <c r="F61" s="17"/>
      <c r="G61" s="117"/>
      <c r="H61" s="118"/>
      <c r="I61" s="119"/>
      <c r="J61" s="80"/>
      <c r="K61" s="80"/>
      <c r="L61" s="80"/>
    </row>
    <row r="62" spans="1:12" ht="12.75">
      <c r="A62" s="84"/>
      <c r="B62" s="17"/>
      <c r="C62" s="17"/>
      <c r="D62" s="17"/>
      <c r="E62" s="93" t="s">
        <v>276</v>
      </c>
      <c r="F62" s="98"/>
      <c r="G62" s="180" t="s">
        <v>277</v>
      </c>
      <c r="H62" s="181"/>
      <c r="I62" s="182"/>
      <c r="J62" s="80"/>
      <c r="K62" s="80"/>
      <c r="L62" s="80"/>
    </row>
    <row r="63" spans="1:12" ht="12.75">
      <c r="A63" s="120"/>
      <c r="B63" s="121"/>
      <c r="C63" s="122"/>
      <c r="D63" s="122"/>
      <c r="E63" s="122"/>
      <c r="F63" s="122"/>
      <c r="G63" s="183"/>
      <c r="H63" s="184"/>
      <c r="I63" s="123"/>
      <c r="J63" s="80"/>
      <c r="K63" s="80"/>
      <c r="L63" s="80"/>
    </row>
  </sheetData>
  <sheetProtection/>
  <protectedRanges>
    <protectedRange sqref="E2 H2 I24" name="Range1_1"/>
    <protectedRange sqref="C6:D6" name="Range1_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" name="Range1_11"/>
    <protectedRange sqref="I26" name="Range1_12"/>
    <protectedRange sqref="C26" name="Range1_13"/>
    <protectedRange sqref="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9">
    <cfRule type="cellIs" priority="2" dxfId="5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iv@miv.hr"/>
    <hyperlink ref="C20" r:id="rId2" display="http://www.miv.hr"/>
    <hyperlink ref="C50" r:id="rId3" display="irena.vrtaric@miv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99">
      <selection activeCell="L99" sqref="L1:M16384"/>
    </sheetView>
  </sheetViews>
  <sheetFormatPr defaultColWidth="9.140625" defaultRowHeight="12.75"/>
  <cols>
    <col min="1" max="9" width="9.140625" style="30" customWidth="1"/>
    <col min="10" max="11" width="9.8515625" style="30" bestFit="1" customWidth="1"/>
    <col min="12" max="16384" width="9.140625" style="30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353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352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36" t="s">
        <v>278</v>
      </c>
      <c r="J4" s="37" t="s">
        <v>318</v>
      </c>
      <c r="K4" s="38" t="s">
        <v>319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35">
        <v>2</v>
      </c>
      <c r="J5" s="34">
        <v>3</v>
      </c>
      <c r="K5" s="34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>
        <v>0</v>
      </c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31">
        <f>J9+J16+J26+J35+J39</f>
        <v>98863127.59385797</v>
      </c>
      <c r="K8" s="31">
        <f>K9+K16+K26+K35+K39</f>
        <v>100489429.58820002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31">
        <f>SUM(J10:J15)</f>
        <v>1156791.1099999999</v>
      </c>
      <c r="K9" s="31">
        <f>SUM(K10:K15)</f>
        <v>816282.8400000001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0</v>
      </c>
      <c r="K10" s="7">
        <v>22999.53</v>
      </c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921757.1099999999</v>
      </c>
      <c r="K11" s="7">
        <v>793283.31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>
        <v>0</v>
      </c>
      <c r="K12" s="7">
        <v>0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>
        <v>4000</v>
      </c>
      <c r="K13" s="7">
        <v>0</v>
      </c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231034</v>
      </c>
      <c r="K14" s="7">
        <v>0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0</v>
      </c>
      <c r="K15" s="7">
        <v>0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31">
        <f>SUM(J17:J25)</f>
        <v>97040677.72385797</v>
      </c>
      <c r="K16" s="31">
        <f>SUM(K17:K25)</f>
        <v>98888887.98820001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16671431.16</v>
      </c>
      <c r="K17" s="7">
        <v>16671431.16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18999843.430034995</v>
      </c>
      <c r="K18" s="7">
        <v>18421743.485799998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54132094.098226964</v>
      </c>
      <c r="K19" s="7">
        <v>57072956.3124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4232287.355596</v>
      </c>
      <c r="K20" s="7">
        <v>4931260.65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>
        <v>0</v>
      </c>
      <c r="K21" s="7">
        <v>0</v>
      </c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358971.65</v>
      </c>
      <c r="K22" s="7">
        <v>320577.93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2639129.27</v>
      </c>
      <c r="K23" s="7">
        <v>1470918.45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0</v>
      </c>
      <c r="K24" s="7">
        <v>0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6920.759999999999</v>
      </c>
      <c r="K25" s="7">
        <v>0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31">
        <f>SUM(J27:J34)</f>
        <v>665658.76</v>
      </c>
      <c r="K26" s="31">
        <f>SUM(K27:K34)</f>
        <v>784258.76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0</v>
      </c>
      <c r="K27" s="7">
        <v>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0</v>
      </c>
      <c r="K28" s="7">
        <v>0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665658.76</v>
      </c>
      <c r="K29" s="7">
        <v>665658.76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>
        <v>0</v>
      </c>
      <c r="K30" s="7">
        <v>0</v>
      </c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0</v>
      </c>
      <c r="K31" s="7">
        <v>0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0</v>
      </c>
      <c r="K32" s="7">
        <v>118600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0</v>
      </c>
      <c r="K33" s="7">
        <v>0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>
        <v>0</v>
      </c>
      <c r="K34" s="7">
        <v>0</v>
      </c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31">
        <f>SUM(J36:J38)</f>
        <v>0</v>
      </c>
      <c r="K35" s="31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0</v>
      </c>
      <c r="K36" s="7">
        <v>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0</v>
      </c>
      <c r="K37" s="7">
        <v>0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0</v>
      </c>
      <c r="K38" s="7">
        <v>0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0</v>
      </c>
      <c r="K39" s="7">
        <v>0</v>
      </c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31">
        <f>J41+J49+J56+J64</f>
        <v>137802466.17691</v>
      </c>
      <c r="K40" s="31">
        <f>K41+K49+K56+K64</f>
        <v>120358812.06210001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31">
        <f>SUM(J42:J48)</f>
        <v>84786524.11590198</v>
      </c>
      <c r="K41" s="31">
        <f>SUM(K42:K48)</f>
        <v>74944070.83500001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18516303.192382</v>
      </c>
      <c r="K42" s="7">
        <v>19313791.0145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16964870.77</v>
      </c>
      <c r="K43" s="7">
        <v>13219923.360000001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46485849.21</v>
      </c>
      <c r="K44" s="7">
        <v>40388624.050000004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1640953.8182199802</v>
      </c>
      <c r="K45" s="7">
        <v>1811435.8265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1178547.1253</v>
      </c>
      <c r="K46" s="7">
        <v>210296.584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>
        <v>0</v>
      </c>
      <c r="K47" s="7">
        <v>0</v>
      </c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>
        <v>0</v>
      </c>
      <c r="K48" s="7">
        <v>0</v>
      </c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31">
        <f>SUM(J50:J55)</f>
        <v>51523745.527966015</v>
      </c>
      <c r="K49" s="31">
        <f>SUM(K50:K55)</f>
        <v>40633130.583299994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3070093</v>
      </c>
      <c r="K50" s="7">
        <v>0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45601576.64065701</v>
      </c>
      <c r="K51" s="7">
        <v>38339389.388299994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0</v>
      </c>
      <c r="K52" s="7">
        <v>224.25</v>
      </c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159510.99</v>
      </c>
      <c r="K53" s="7">
        <v>375758.7295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2625484.745309</v>
      </c>
      <c r="K54" s="7">
        <v>1765899.8565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67080.152</v>
      </c>
      <c r="K55" s="7">
        <v>151858.359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31">
        <f>SUM(J57:J63)</f>
        <v>177500</v>
      </c>
      <c r="K56" s="31">
        <f>SUM(K57:K63)</f>
        <v>10000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>
        <v>0</v>
      </c>
      <c r="K57" s="7">
        <v>0</v>
      </c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0</v>
      </c>
      <c r="K58" s="7">
        <v>0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0</v>
      </c>
      <c r="K59" s="7">
        <v>0</v>
      </c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>
        <v>0</v>
      </c>
      <c r="K60" s="7">
        <v>0</v>
      </c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0</v>
      </c>
      <c r="K61" s="7">
        <v>0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177500</v>
      </c>
      <c r="K62" s="7">
        <v>10000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0</v>
      </c>
      <c r="K63" s="7">
        <v>0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1314696.533042</v>
      </c>
      <c r="K64" s="7">
        <v>4771610.6438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436424.847</v>
      </c>
      <c r="K65" s="7">
        <v>147569.8172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31">
        <f>J7+J8+J40+J65</f>
        <v>237102018.617768</v>
      </c>
      <c r="K66" s="31">
        <f>K7+K8+K40+K65</f>
        <v>220995811.46750003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10218926.86</v>
      </c>
      <c r="K67" s="8">
        <v>10926051.059999999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32">
        <f>J70+J71+J72+J78+J79+J82+J85</f>
        <v>77122411.44134341</v>
      </c>
      <c r="K69" s="32">
        <f>K70+K71+K72+K78+K79+K82+K85</f>
        <v>76533731.99499997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55641395.80499999</v>
      </c>
      <c r="K70" s="7">
        <v>55566600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7824089</v>
      </c>
      <c r="K71" s="7">
        <v>7824088.82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31">
        <f>J73+J74-J75+J76+J77</f>
        <v>6467307.105552</v>
      </c>
      <c r="K72" s="31">
        <f>K73+K74-K75+K76+K77</f>
        <v>6484385.9246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2778352.812867</v>
      </c>
      <c r="K73" s="7">
        <v>2781951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1000000</v>
      </c>
      <c r="K74" s="7">
        <v>1000000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0</v>
      </c>
      <c r="K75" s="7">
        <v>0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>
        <v>0</v>
      </c>
      <c r="K76" s="7">
        <v>0</v>
      </c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2688954.292685</v>
      </c>
      <c r="K77" s="7">
        <v>2702434.9246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0</v>
      </c>
      <c r="K78" s="7">
        <v>0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31">
        <f>J80-J81</f>
        <v>5373112.879822437</v>
      </c>
      <c r="K79" s="31">
        <f>K80-K81</f>
        <v>6585196.518200002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11326641.835764937</v>
      </c>
      <c r="K80" s="7">
        <v>6585196.518200002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5953528.9559425</v>
      </c>
      <c r="K81" s="7">
        <v>0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31">
        <f>J83-J84</f>
        <v>1816506.6509689798</v>
      </c>
      <c r="K82" s="31">
        <f>K83-K84</f>
        <v>73460.7321999846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1816506.6509689798</v>
      </c>
      <c r="K83" s="7">
        <v>1319129.1099999845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0</v>
      </c>
      <c r="K84" s="7">
        <v>1245668.3778</v>
      </c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0</v>
      </c>
      <c r="K85" s="7">
        <v>0</v>
      </c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31">
        <f>SUM(J87:J89)</f>
        <v>0</v>
      </c>
      <c r="K86" s="31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0</v>
      </c>
      <c r="K87" s="7">
        <v>0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>
        <v>0</v>
      </c>
      <c r="K88" s="7">
        <v>0</v>
      </c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0</v>
      </c>
      <c r="K89" s="7">
        <v>0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31">
        <f>SUM(J91:J99)</f>
        <v>48170473.698311</v>
      </c>
      <c r="K90" s="31">
        <f>SUM(K91:K99)</f>
        <v>89794155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0</v>
      </c>
      <c r="K91" s="7">
        <v>0</v>
      </c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>
        <v>0</v>
      </c>
      <c r="K92" s="7">
        <v>0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48114898.308311</v>
      </c>
      <c r="K93" s="7">
        <v>89794155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>
        <v>0</v>
      </c>
      <c r="K94" s="7">
        <v>0</v>
      </c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55575.39</v>
      </c>
      <c r="K95" s="7">
        <v>0</v>
      </c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>
        <v>0</v>
      </c>
      <c r="K96" s="7">
        <v>0</v>
      </c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>
        <v>0</v>
      </c>
      <c r="K97" s="7">
        <v>0</v>
      </c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0</v>
      </c>
      <c r="K98" s="7">
        <v>0</v>
      </c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0</v>
      </c>
      <c r="K99" s="7">
        <v>0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31">
        <f>SUM(J101:J112)</f>
        <v>108258708.20863499</v>
      </c>
      <c r="K100" s="31">
        <f>SUM(K101:K112)</f>
        <v>53081445.367634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0.31240000016987324</v>
      </c>
      <c r="K101" s="7">
        <v>0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0</v>
      </c>
      <c r="K102" s="7">
        <v>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59245027.297368996</v>
      </c>
      <c r="K103" s="7">
        <v>18510968.76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600152.338393</v>
      </c>
      <c r="K104" s="7">
        <v>1019250.6888000001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39200102.923179</v>
      </c>
      <c r="K105" s="7">
        <v>26898673.448834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0</v>
      </c>
      <c r="K106" s="7">
        <v>0</v>
      </c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>
        <v>0</v>
      </c>
      <c r="K107" s="7">
        <v>0</v>
      </c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3037113.4481999995</v>
      </c>
      <c r="K108" s="7">
        <v>2828667.1160000004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5559049.519593999</v>
      </c>
      <c r="K109" s="7">
        <v>3516838.6947999997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4394.7</v>
      </c>
      <c r="K110" s="7">
        <v>4394.7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>
        <v>0</v>
      </c>
      <c r="K111" s="7">
        <v>0</v>
      </c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612867.6695</v>
      </c>
      <c r="K112" s="7">
        <v>302651.9592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3550425.69</v>
      </c>
      <c r="K113" s="7">
        <v>1586479.0777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31">
        <f>J69+J86+J90+J100+J113</f>
        <v>237102019.0382894</v>
      </c>
      <c r="K114" s="31">
        <f>K69+K86+K90+K100+K113</f>
        <v>220995811.44033396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10218926.86</v>
      </c>
      <c r="K115" s="8">
        <v>10926051.059999999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76958942</v>
      </c>
      <c r="K118" s="7">
        <f>K69-K119</f>
        <v>76415382.30219997</v>
      </c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>
        <v>163469</v>
      </c>
      <c r="K119" s="8">
        <v>118349.69279999999</v>
      </c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L49" sqref="L49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1" width="10.00390625" style="30" customWidth="1"/>
    <col min="12" max="12" width="9.851562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354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352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36" t="s">
        <v>279</v>
      </c>
      <c r="J4" s="252" t="s">
        <v>318</v>
      </c>
      <c r="K4" s="252"/>
      <c r="L4" s="252" t="s">
        <v>319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36"/>
      <c r="J5" s="38" t="s">
        <v>314</v>
      </c>
      <c r="K5" s="38" t="s">
        <v>315</v>
      </c>
      <c r="L5" s="38" t="s">
        <v>314</v>
      </c>
      <c r="M5" s="38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41">
        <v>2</v>
      </c>
      <c r="J6" s="38">
        <v>3</v>
      </c>
      <c r="K6" s="38">
        <v>4</v>
      </c>
      <c r="L6" s="38">
        <v>5</v>
      </c>
      <c r="M6" s="38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32">
        <f>SUM(J8:J9)</f>
        <v>99360531.80773401</v>
      </c>
      <c r="K7" s="32">
        <f>SUM(K8:K9)</f>
        <v>54284072.73026601</v>
      </c>
      <c r="L7" s="32">
        <f>SUM(L8:L9)</f>
        <v>82631021.49204397</v>
      </c>
      <c r="M7" s="32">
        <f>SUM(M8:M9)</f>
        <v>44755384.49770598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98907921.42480001</v>
      </c>
      <c r="K8" s="7">
        <v>53925206.50903201</v>
      </c>
      <c r="L8" s="7">
        <v>81784339.33391598</v>
      </c>
      <c r="M8" s="7">
        <v>44497255.30945198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452610.38293400005</v>
      </c>
      <c r="K9" s="7">
        <v>358866.22123400006</v>
      </c>
      <c r="L9" s="7">
        <v>846682.158128</v>
      </c>
      <c r="M9" s="7">
        <v>258129.18825399992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31">
        <f>J11+J12+J16+J20+J21+J22+J25+J26</f>
        <v>94666144.51972103</v>
      </c>
      <c r="K10" s="31">
        <f>K11+K12+K16+K20+K21+K22+K25+K26</f>
        <v>51424479.35105243</v>
      </c>
      <c r="L10" s="31">
        <f>L11+L12+L16+L20+L21+L22+L25+L26</f>
        <v>80895726.65183799</v>
      </c>
      <c r="M10" s="31">
        <f>M11+M12+M16+M20+M21+M22+M25+M26</f>
        <v>44471825.16928399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-5610254.659999996</v>
      </c>
      <c r="K11" s="7">
        <v>1021729.8900000006</v>
      </c>
      <c r="L11" s="7">
        <v>-1712960.97</v>
      </c>
      <c r="M11" s="7">
        <v>2070341.9299999985</v>
      </c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31">
        <f>SUM(J13:J15)</f>
        <v>63396252.11444503</v>
      </c>
      <c r="K12" s="31">
        <f>SUM(K13:K15)</f>
        <v>30050221.11520443</v>
      </c>
      <c r="L12" s="31">
        <f>SUM(L13:L15)</f>
        <v>49502479.616666995</v>
      </c>
      <c r="M12" s="31">
        <f>SUM(M13:M15)</f>
        <v>25468722.918312997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50079319.55319403</v>
      </c>
      <c r="K13" s="7">
        <v>22762449.30768543</v>
      </c>
      <c r="L13" s="7">
        <v>40180808.796</v>
      </c>
      <c r="M13" s="7">
        <v>20338696.845333997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5341565.6328529995</v>
      </c>
      <c r="K14" s="7">
        <v>3125535.641800999</v>
      </c>
      <c r="L14" s="7">
        <v>3620085.4745</v>
      </c>
      <c r="M14" s="7">
        <v>1973373.1584120002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7975366.928398</v>
      </c>
      <c r="K15" s="7">
        <v>4162236.1657180004</v>
      </c>
      <c r="L15" s="7">
        <v>5701585.346167</v>
      </c>
      <c r="M15" s="7">
        <v>3156652.9145669998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31">
        <f>SUM(J17:J19)</f>
        <v>26650458.2068</v>
      </c>
      <c r="K16" s="31">
        <f>SUM(K17:K19)</f>
        <v>14644161.682443995</v>
      </c>
      <c r="L16" s="31">
        <f>SUM(L17:L19)</f>
        <v>24502914.096276</v>
      </c>
      <c r="M16" s="31">
        <f>SUM(M17:M19)</f>
        <v>12483440.029275998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16994373.49</v>
      </c>
      <c r="K17" s="7">
        <v>9739877.845795996</v>
      </c>
      <c r="L17" s="7">
        <v>15260338.005076</v>
      </c>
      <c r="M17" s="7">
        <v>7879179.849476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5644649.0842</v>
      </c>
      <c r="K18" s="7">
        <v>2843814.3021480003</v>
      </c>
      <c r="L18" s="7">
        <v>5678031.0708</v>
      </c>
      <c r="M18" s="7">
        <v>2824977.5771999997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4011435.6326</v>
      </c>
      <c r="K19" s="7">
        <v>2060469.5345</v>
      </c>
      <c r="L19" s="7">
        <v>3564545.0204</v>
      </c>
      <c r="M19" s="7">
        <v>1779282.6025999999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3684930.8466000003</v>
      </c>
      <c r="K20" s="7">
        <v>1802138.7519000005</v>
      </c>
      <c r="L20" s="7">
        <v>3915402.5082</v>
      </c>
      <c r="M20" s="7">
        <v>1947526.7396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6142692.060775999</v>
      </c>
      <c r="K21" s="7">
        <v>3438279</v>
      </c>
      <c r="L21" s="7">
        <v>3951010.063733</v>
      </c>
      <c r="M21" s="7">
        <v>1850207.495133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402065.9511</v>
      </c>
      <c r="K26" s="7">
        <v>467948.911504</v>
      </c>
      <c r="L26" s="7">
        <v>736881.336962</v>
      </c>
      <c r="M26" s="7">
        <v>651586.056962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31">
        <f>SUM(J28:J32)</f>
        <v>945096.4617419998</v>
      </c>
      <c r="K27" s="31">
        <f>SUM(K28:K32)</f>
        <v>623997</v>
      </c>
      <c r="L27" s="31">
        <f>SUM(L28:L32)</f>
        <v>2064594.6805</v>
      </c>
      <c r="M27" s="31">
        <f>SUM(M28:M32)</f>
        <v>1860180.1159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0</v>
      </c>
      <c r="K28" s="7">
        <v>0</v>
      </c>
      <c r="L28" s="7">
        <v>2504.0274</v>
      </c>
      <c r="M28" s="7">
        <v>2504.0274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945096.4617419998</v>
      </c>
      <c r="K29" s="7">
        <v>623997</v>
      </c>
      <c r="L29" s="7">
        <v>2061948.0931</v>
      </c>
      <c r="M29" s="7">
        <v>1857533.5285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0</v>
      </c>
      <c r="K32" s="7">
        <v>0</v>
      </c>
      <c r="L32" s="7">
        <v>142.56</v>
      </c>
      <c r="M32" s="7">
        <v>142.56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31">
        <f>SUM(J34:J37)</f>
        <v>3815192.8186400007</v>
      </c>
      <c r="K33" s="31">
        <f>SUM(K34:K37)</f>
        <v>2192740</v>
      </c>
      <c r="L33" s="31">
        <f>SUM(L34:L37)</f>
        <v>3723145.0056000003</v>
      </c>
      <c r="M33" s="31">
        <f>SUM(M34:M37)</f>
        <v>1856157.4695600003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0</v>
      </c>
      <c r="K34" s="7">
        <v>0</v>
      </c>
      <c r="L34" s="7">
        <v>13661.0469</v>
      </c>
      <c r="M34" s="7">
        <v>13661.0469</v>
      </c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3800758.6186400005</v>
      </c>
      <c r="K35" s="7">
        <v>2190237</v>
      </c>
      <c r="L35" s="7">
        <v>3686586.5687</v>
      </c>
      <c r="M35" s="7">
        <v>1842476.6826600004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14434.2</v>
      </c>
      <c r="K37" s="7">
        <v>2503</v>
      </c>
      <c r="L37" s="7">
        <v>22897.39</v>
      </c>
      <c r="M37" s="7">
        <v>19.7400000000016</v>
      </c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31">
        <f>J7+J27+J38+J40</f>
        <v>100305628.26947601</v>
      </c>
      <c r="K42" s="31">
        <f>K7+K27+K38+K40</f>
        <v>54908069.73026601</v>
      </c>
      <c r="L42" s="31">
        <f>L7+L27+L38+L40</f>
        <v>84695616.17254397</v>
      </c>
      <c r="M42" s="31">
        <f>M7+M27+M38+M40</f>
        <v>46615564.61360598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31">
        <f>J10+J33+J39+J41</f>
        <v>98481337.33836102</v>
      </c>
      <c r="K43" s="31">
        <f>K10+K33+K39+K41</f>
        <v>53617219.35105243</v>
      </c>
      <c r="L43" s="31">
        <f>L10+L33+L39+L41</f>
        <v>84618871.657438</v>
      </c>
      <c r="M43" s="31">
        <f>M10+M33+M39+M41</f>
        <v>46327982.63884399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31">
        <f>J42-J43</f>
        <v>1824290.9311149865</v>
      </c>
      <c r="K44" s="31">
        <f>K42-K43</f>
        <v>1290850.379213579</v>
      </c>
      <c r="L44" s="31">
        <f>L42-L43</f>
        <v>76744.51510597765</v>
      </c>
      <c r="M44" s="31">
        <f>M42-M43</f>
        <v>287581.9747619927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31">
        <f>IF(J42&gt;J43,J42-J43,0)</f>
        <v>1824290.9311149865</v>
      </c>
      <c r="K45" s="31">
        <f>IF(K42&gt;K43,K42-K43,0)</f>
        <v>1290850.379213579</v>
      </c>
      <c r="L45" s="31">
        <f>IF(L42&gt;L43,L42-L43,0)</f>
        <v>76744.51510597765</v>
      </c>
      <c r="M45" s="31">
        <f>IF(M42&gt;M43,M42-M43,0)</f>
        <v>287581.9747619927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31">
        <f>IF(J43&gt;J42,J43-J42,0)</f>
        <v>0</v>
      </c>
      <c r="K46" s="31">
        <f>IF(K43&gt;K42,K43-K42,0)</f>
        <v>0</v>
      </c>
      <c r="L46" s="31">
        <f>IF(L43&gt;L42,L43-L42,0)</f>
        <v>0</v>
      </c>
      <c r="M46" s="31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7784</v>
      </c>
      <c r="K47" s="7">
        <v>2011</v>
      </c>
      <c r="L47" s="7">
        <v>3284</v>
      </c>
      <c r="M47" s="7">
        <v>-2107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31">
        <f>J44-J47</f>
        <v>1816506.9311149865</v>
      </c>
      <c r="K48" s="31">
        <f>K44-K47</f>
        <v>1288839.379213579</v>
      </c>
      <c r="L48" s="31">
        <f>L44-L47</f>
        <v>73460.51510597765</v>
      </c>
      <c r="M48" s="31">
        <f>M44-M47</f>
        <v>289688.9747619927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31">
        <f>IF(J48&gt;0,J48,0)</f>
        <v>1816506.9311149865</v>
      </c>
      <c r="K49" s="31">
        <f>IF(K48&gt;0,K48,0)</f>
        <v>1288839.379213579</v>
      </c>
      <c r="L49" s="31">
        <f>IF(L48&gt;0,L48,0)</f>
        <v>73460.51510597765</v>
      </c>
      <c r="M49" s="31">
        <f>IF(M48&gt;0,M48,0)</f>
        <v>289688.9747619927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39">
        <f>IF(J48&lt;0,-J48,0)</f>
        <v>0</v>
      </c>
      <c r="K50" s="39">
        <f>IF(K48&lt;0,-K48,0)</f>
        <v>0</v>
      </c>
      <c r="L50" s="39">
        <f>IF(L48&lt;0,-L48,0)</f>
        <v>0</v>
      </c>
      <c r="M50" s="39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33"/>
      <c r="J52" s="33"/>
      <c r="K52" s="33"/>
      <c r="L52" s="33"/>
      <c r="M52" s="40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1856242</v>
      </c>
      <c r="K53" s="7">
        <v>1311143</v>
      </c>
      <c r="L53" s="7">
        <f>L49-L54</f>
        <v>109131.54020597765</v>
      </c>
      <c r="M53" s="7">
        <v>307347.5402059776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-39735</v>
      </c>
      <c r="K54" s="8">
        <v>-22304</v>
      </c>
      <c r="L54" s="8">
        <v>-35671.0251</v>
      </c>
      <c r="M54" s="8">
        <v>-17659.0251</v>
      </c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f>J48</f>
        <v>1816506.9311149865</v>
      </c>
      <c r="K56" s="6">
        <f>K48</f>
        <v>1288839.379213579</v>
      </c>
      <c r="L56" s="6">
        <f>L48</f>
        <v>73460.51510597765</v>
      </c>
      <c r="M56" s="6">
        <f>M48</f>
        <v>289688.9747619927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31">
        <f>SUM(J58:J64)</f>
        <v>0</v>
      </c>
      <c r="K57" s="31">
        <f>SUM(K58:K64)</f>
        <v>0</v>
      </c>
      <c r="L57" s="31">
        <f>SUM(L58:L64)</f>
        <v>0</v>
      </c>
      <c r="M57" s="31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31">
        <f>J57-J65</f>
        <v>0</v>
      </c>
      <c r="K66" s="31">
        <f>K57-K65</f>
        <v>0</v>
      </c>
      <c r="L66" s="31">
        <f>L57-L65</f>
        <v>0</v>
      </c>
      <c r="M66" s="31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39">
        <f>J56+J66</f>
        <v>1816506.9311149865</v>
      </c>
      <c r="K67" s="39">
        <f>K56+K66</f>
        <v>1288839.379213579</v>
      </c>
      <c r="L67" s="39">
        <f>L56+L66</f>
        <v>73460.51510597765</v>
      </c>
      <c r="M67" s="39">
        <f>M56+M66</f>
        <v>289688.9747619927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f aca="true" t="shared" si="0" ref="J70:M71">J53</f>
        <v>1856242</v>
      </c>
      <c r="K70" s="7">
        <f t="shared" si="0"/>
        <v>1311143</v>
      </c>
      <c r="L70" s="7">
        <f t="shared" si="0"/>
        <v>109131.54020597765</v>
      </c>
      <c r="M70" s="7">
        <f t="shared" si="0"/>
        <v>307347.5402059776</v>
      </c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7">
        <f t="shared" si="0"/>
        <v>-39735</v>
      </c>
      <c r="K71" s="7">
        <f t="shared" si="0"/>
        <v>-22304</v>
      </c>
      <c r="L71" s="7">
        <f t="shared" si="0"/>
        <v>-35671.0251</v>
      </c>
      <c r="M71" s="7">
        <f t="shared" si="0"/>
        <v>-17659.0251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51" sqref="J51:K51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354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352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44" t="s">
        <v>279</v>
      </c>
      <c r="J4" s="45" t="s">
        <v>318</v>
      </c>
      <c r="K4" s="45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46">
        <v>2</v>
      </c>
      <c r="J5" s="47" t="s">
        <v>283</v>
      </c>
      <c r="K5" s="47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1824290.9311149865</v>
      </c>
      <c r="K7" s="7">
        <v>76744.51510597765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3684930.8466000003</v>
      </c>
      <c r="K8" s="7">
        <v>3915402.5082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6569703.853160001</v>
      </c>
      <c r="K9" s="7">
        <v>3662840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0</v>
      </c>
      <c r="K10" s="7">
        <v>0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0</v>
      </c>
      <c r="K11" s="7">
        <v>0</v>
      </c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2199067.463</v>
      </c>
      <c r="K12" s="7">
        <v>0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42">
        <f>SUM(J7:J12)</f>
        <v>14277993.093874987</v>
      </c>
      <c r="K13" s="31">
        <f>SUM(K7:K12)</f>
        <v>7654987.023305978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127" t="s">
        <v>356</v>
      </c>
      <c r="K14" s="7">
        <v>0</v>
      </c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127">
        <v>13095855.972529013</v>
      </c>
      <c r="K15" s="7">
        <v>1065870.5832999945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127">
        <v>2890653.9706589878</v>
      </c>
      <c r="K16" s="7">
        <v>4335152.835000008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127">
        <v>0</v>
      </c>
      <c r="K17" s="7">
        <v>480898.7394999999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42">
        <f>SUM(J14:J17)</f>
        <v>15986509.943188</v>
      </c>
      <c r="K18" s="31">
        <f>SUM(K14:K17)</f>
        <v>5881922.157800003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42">
        <f>IF(J13&gt;J18,J13-J18,0)</f>
        <v>0</v>
      </c>
      <c r="K19" s="31">
        <f>IF(K13&gt;K18,K13-K18,0)</f>
        <v>1773064.8655059747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42">
        <f>IF(J18&gt;J13,J18-J13,0)</f>
        <v>1708516.8493130133</v>
      </c>
      <c r="K20" s="31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0</v>
      </c>
      <c r="K22" s="7">
        <v>0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>
        <v>1778321.24</v>
      </c>
      <c r="K23" s="7">
        <v>0.23999999999068677</v>
      </c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0</v>
      </c>
      <c r="K24" s="7">
        <v>0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>
        <v>0</v>
      </c>
      <c r="K25" s="7">
        <v>0</v>
      </c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27377</v>
      </c>
      <c r="K26" s="7">
        <v>0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42">
        <f>SUM(J22:J26)</f>
        <v>1805698.24</v>
      </c>
      <c r="K27" s="31">
        <f>SUM(K22:K26)</f>
        <v>0.23999999999068677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2029063.9904578966</v>
      </c>
      <c r="K28" s="7">
        <v>2353736.336400018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0</v>
      </c>
      <c r="K29" s="7">
        <v>118600</v>
      </c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v>0</v>
      </c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42">
        <f>SUM(J28:J30)</f>
        <v>2029063.9904578966</v>
      </c>
      <c r="K31" s="31">
        <f>SUM(K28:K30)</f>
        <v>2472336.336400018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42">
        <f>IF(J27&gt;J31,J27-J31,0)</f>
        <v>0</v>
      </c>
      <c r="K32" s="31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42">
        <f>IF(J31&gt;J27,J31-J27,0)</f>
        <v>223365.75045789662</v>
      </c>
      <c r="K33" s="31">
        <f>IF(K31&gt;K27,K31-K27,0)</f>
        <v>2472336.096400018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>
        <v>0</v>
      </c>
      <c r="K35" s="7">
        <v>0</v>
      </c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3036971.837087</v>
      </c>
      <c r="K36" s="7">
        <v>3108895.4100000085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0</v>
      </c>
      <c r="K37" s="7">
        <v>632780.4798939973</v>
      </c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42">
        <f>SUM(J35:J37)</f>
        <v>3036971.837087</v>
      </c>
      <c r="K38" s="31">
        <f>SUM(K35:K37)</f>
        <v>3741675.889894006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0</v>
      </c>
      <c r="K39" s="7">
        <v>0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0</v>
      </c>
      <c r="K40" s="7">
        <v>0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30834.66168899997</v>
      </c>
      <c r="K41" s="7">
        <v>0</v>
      </c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0</v>
      </c>
      <c r="K42" s="7">
        <v>0</v>
      </c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1435548.4046455622</v>
      </c>
      <c r="K43" s="7">
        <v>0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42">
        <f>SUM(J39:J43)</f>
        <v>1466383.0663345621</v>
      </c>
      <c r="K44" s="31">
        <f>SUM(K39:K43)</f>
        <v>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42">
        <f>IF(J38&gt;J44,J38-J44,0)</f>
        <v>1570588.7707524376</v>
      </c>
      <c r="K45" s="31">
        <f>IF(K38&gt;K44,K38-K44,0)</f>
        <v>3741675.889894006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42">
        <f>IF(J44&gt;J38,J44-J38,0)</f>
        <v>0</v>
      </c>
      <c r="K46" s="31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42">
        <f>IF(J19-J20+J32-J33+J45-J46&gt;0,J19-J20+J32-J33+J45-J46,0)</f>
        <v>0</v>
      </c>
      <c r="K47" s="31">
        <f>IF(K19-K20+K32-K33+K45-K46&gt;0,K19-K20+K32-K33+K45-K46,0)</f>
        <v>3042404.6589999627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42">
        <f>IF(J20-J19+J33-J32+J46-J45&gt;0,J20-J19+J33-J32+J46-J45,0)</f>
        <v>361293.8290184722</v>
      </c>
      <c r="K48" s="31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1675991</v>
      </c>
      <c r="K49" s="7">
        <v>1729206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7">
        <f>J47</f>
        <v>0</v>
      </c>
      <c r="K50" s="7">
        <f>K47</f>
        <v>3042404.6589999627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7">
        <f>J48</f>
        <v>361293.8290184722</v>
      </c>
      <c r="K51" s="7">
        <f>K48</f>
        <v>0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43">
        <f>J49+J50-J51</f>
        <v>1314697.1709815278</v>
      </c>
      <c r="K52" s="39">
        <f>K49+K50-K51</f>
        <v>4771610.658999963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44" t="s">
        <v>279</v>
      </c>
      <c r="J4" s="45" t="s">
        <v>318</v>
      </c>
      <c r="K4" s="45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0">
        <v>2</v>
      </c>
      <c r="J5" s="51" t="s">
        <v>283</v>
      </c>
      <c r="K5" s="51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42">
        <f>SUM(J7:J11)</f>
        <v>0</v>
      </c>
      <c r="K12" s="31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42">
        <f>SUM(J13:J18)</f>
        <v>0</v>
      </c>
      <c r="K19" s="31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42">
        <f>IF(J12&gt;J19,J12-J19,0)</f>
        <v>0</v>
      </c>
      <c r="K20" s="31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42">
        <f>IF(J19&gt;J12,J19-J12,0)</f>
        <v>0</v>
      </c>
      <c r="K21" s="31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42">
        <f>SUM(J23:J27)</f>
        <v>0</v>
      </c>
      <c r="K28" s="31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42">
        <f>SUM(J29:J31)</f>
        <v>0</v>
      </c>
      <c r="K32" s="31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42">
        <f>IF(J28&gt;J32,J28-J32,0)</f>
        <v>0</v>
      </c>
      <c r="K33" s="31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42">
        <f>IF(J32&gt;J28,J32-J28,0)</f>
        <v>0</v>
      </c>
      <c r="K34" s="31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42">
        <f>SUM(J36:J38)</f>
        <v>0</v>
      </c>
      <c r="K39" s="31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42">
        <f>SUM(J40:J44)</f>
        <v>0</v>
      </c>
      <c r="K45" s="31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42">
        <f>IF(J39&gt;J45,J39-J45,0)</f>
        <v>0</v>
      </c>
      <c r="K46" s="31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42">
        <f>IF(J45&gt;J39,J45-J39,0)</f>
        <v>0</v>
      </c>
      <c r="K47" s="31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42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42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43">
        <f>J50+J51-J52</f>
        <v>0</v>
      </c>
      <c r="K53" s="39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J24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16384" width="9.140625" style="54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53"/>
    </row>
    <row r="2" spans="1:12" ht="15.75">
      <c r="A2" s="22"/>
      <c r="B2" s="52"/>
      <c r="C2" s="269" t="s">
        <v>282</v>
      </c>
      <c r="D2" s="269"/>
      <c r="E2" s="124" t="s">
        <v>355</v>
      </c>
      <c r="F2" s="23" t="s">
        <v>250</v>
      </c>
      <c r="G2" s="270" t="s">
        <v>323</v>
      </c>
      <c r="H2" s="271"/>
      <c r="I2" s="52"/>
      <c r="J2" s="52"/>
      <c r="K2" s="52"/>
      <c r="L2" s="55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58" t="s">
        <v>305</v>
      </c>
      <c r="J3" s="59" t="s">
        <v>150</v>
      </c>
      <c r="K3" s="59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61">
        <v>2</v>
      </c>
      <c r="J4" s="60" t="s">
        <v>283</v>
      </c>
      <c r="K4" s="60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24">
        <v>1</v>
      </c>
      <c r="J5" s="25">
        <v>55641395.80499999</v>
      </c>
      <c r="K5" s="25">
        <v>55566600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24">
        <v>2</v>
      </c>
      <c r="J6" s="26">
        <v>7824089</v>
      </c>
      <c r="K6" s="26">
        <v>7824088.82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24">
        <v>3</v>
      </c>
      <c r="J7" s="26">
        <v>6467307.105552</v>
      </c>
      <c r="K7" s="26">
        <v>6484385.9246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24">
        <v>4</v>
      </c>
      <c r="J8" s="26">
        <v>5373112.879822437</v>
      </c>
      <c r="K8" s="26">
        <v>6585196.518200002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24">
        <v>5</v>
      </c>
      <c r="J9" s="26">
        <v>1816506.6509689798</v>
      </c>
      <c r="K9" s="26">
        <v>73460.7321999846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24">
        <v>6</v>
      </c>
      <c r="J10" s="26"/>
      <c r="K10" s="2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24">
        <v>7</v>
      </c>
      <c r="J11" s="26"/>
      <c r="K11" s="2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24">
        <v>8</v>
      </c>
      <c r="J12" s="26"/>
      <c r="K12" s="2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24">
        <v>9</v>
      </c>
      <c r="J13" s="26"/>
      <c r="K13" s="2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24">
        <v>10</v>
      </c>
      <c r="J14" s="56">
        <f>SUM(J5:J13)</f>
        <v>77122411.44134341</v>
      </c>
      <c r="K14" s="56">
        <f>SUM(K5:K13)</f>
        <v>76533731.99499997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24">
        <v>11</v>
      </c>
      <c r="J15" s="26"/>
      <c r="K15" s="2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24">
        <v>12</v>
      </c>
      <c r="J16" s="26"/>
      <c r="K16" s="2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24">
        <v>13</v>
      </c>
      <c r="J17" s="26"/>
      <c r="K17" s="2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24">
        <v>14</v>
      </c>
      <c r="J18" s="26"/>
      <c r="K18" s="2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24">
        <v>15</v>
      </c>
      <c r="J19" s="26"/>
      <c r="K19" s="2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24">
        <v>16</v>
      </c>
      <c r="J20" s="26"/>
      <c r="K20" s="2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24">
        <v>17</v>
      </c>
      <c r="J21" s="57">
        <f>SUM(J15:J20)</f>
        <v>0</v>
      </c>
      <c r="K21" s="57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27">
        <v>18</v>
      </c>
      <c r="J23" s="25">
        <v>76958942</v>
      </c>
      <c r="K23" s="7">
        <v>76415382.30219997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28">
        <v>19</v>
      </c>
      <c r="J24" s="57">
        <v>163469</v>
      </c>
      <c r="K24" s="8">
        <v>118349.69279999999</v>
      </c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21" sqref="H2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91" t="s">
        <v>357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irena.vrtaric</cp:lastModifiedBy>
  <cp:lastPrinted>2013-07-25T09:19:24Z</cp:lastPrinted>
  <dcterms:created xsi:type="dcterms:W3CDTF">2008-10-17T11:51:54Z</dcterms:created>
  <dcterms:modified xsi:type="dcterms:W3CDTF">2013-07-25T09:19:39Z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