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calcMode="autoNoTable" fullCalcOnLoad="1"/>
</workbook>
</file>

<file path=xl/sharedStrings.xml><?xml version="1.0" encoding="utf-8"?>
<sst xmlns="http://schemas.openxmlformats.org/spreadsheetml/2006/main" count="411" uniqueCount="357">
  <si>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</si>
  <si>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</si>
  <si>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</si>
  <si>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</si>
  <si>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</si>
  <si>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</si>
  <si>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</si>
  <si>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</si>
  <si>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</si>
  <si>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</si>
  <si>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</si>
  <si>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</si>
  <si>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</si>
  <si>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</si>
  <si>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</si>
  <si>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</si>
  <si>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</si>
  <si>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</si>
  <si>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</si>
  <si>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</si>
  <si>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</si>
  <si>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</si>
  <si>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</si>
  <si>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</si>
  <si>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</si>
  <si>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</si>
  <si>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</si>
  <si>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</si>
  <si>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</si>
  <si>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</si>
  <si>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</si>
  <si>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</si>
  <si>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</si>
  <si>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</si>
  <si>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</si>
  <si>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</si>
  <si>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</si>
  <si>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</si>
  <si>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</si>
  <si>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</si>
  <si>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</si>
  <si>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</si>
  <si>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</si>
  <si>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</si>
  <si>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</si>
  <si>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</si>
  <si>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</si>
  <si>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</si>
  <si>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</si>
  <si>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</si>
  <si>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</si>
  <si>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</si>
  <si>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</si>
  <si>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</si>
  <si>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</si>
  <si>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</si>
  <si>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</si>
  <si>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</si>
  <si>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</si>
  <si>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</si>
  <si>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</si>
  <si>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</si>
  <si>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</si>
  <si>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</si>
  <si>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</si>
  <si>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</si>
  <si>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</si>
  <si>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</si>
  <si>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</si>
  <si>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</si>
  <si>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</si>
  <si>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</si>
  <si>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</si>
  <si>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</si>
  <si>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</si>
  <si>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</si>
  <si>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</si>
  <si>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</si>
  <si>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</si>
  <si>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</si>
  <si>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</si>
  <si>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</si>
  <si>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</si>
  <si>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</si>
  <si>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</si>
  <si>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</si>
  <si>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</si>
  <si>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</si>
  <si>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</si>
  <si>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</si>
  <si>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</si>
  <si>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</si>
  <si>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</si>
  <si>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</si>
  <si>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</si>
  <si>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</si>
  <si>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</si>
  <si>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</si>
  <si>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</si>
  <si>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</si>
  <si>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</si>
  <si>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</si>
  <si>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</si>
  <si>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</si>
  <si>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</si>
  <si>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</si>
  <si>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</si>
  <si>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</si>
  <si>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</si>
  <si>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</si>
  <si>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</si>
  <si>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</si>
  <si>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</si>
  <si>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</si>
  <si>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</si>
  <si>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</si>
  <si>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</si>
  <si>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</si>
  <si>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</si>
  <si>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</si>
  <si>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</si>
  <si>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</si>
  <si>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</si>
  <si>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</si>
  <si>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</si>
  <si>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</si>
  <si>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</si>
  <si>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</si>
  <si>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</si>
  <si>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</si>
  <si>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</si>
  <si>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</si>
  <si>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</si>
  <si>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</si>
  <si>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</si>
  <si>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</si>
  <si>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</si>
  <si>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</si>
  <si>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</si>
  <si>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</si>
  <si>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</si>
  <si>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</si>
  <si>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</si>
  <si>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</si>
  <si>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</si>
  <si>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</si>
  <si>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</si>
  <si>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</si>
  <si>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</si>
  <si>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</si>
  <si>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</si>
  <si>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</si>
  <si>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</si>
  <si>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</si>
  <si>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</si>
  <si>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</si>
  <si>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</si>
  <si>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</si>
  <si>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</si>
  <si>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</si>
  <si>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</si>
  <si>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</si>
  <si>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</si>
  <si>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</si>
  <si>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</si>
  <si>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</si>
  <si>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</si>
  <si>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</si>
  <si>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</si>
  <si>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</si>
  <si>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</si>
  <si>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</si>
  <si>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</si>
  <si>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</si>
  <si>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</si>
  <si>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</si>
  <si>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</si>
  <si>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</si>
  <si>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</si>
  <si>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</si>
  <si>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</si>
  <si>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</si>
  <si>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</si>
  <si>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</si>
  <si>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</si>
  <si>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</si>
  <si>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</si>
  <si>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</si>
  <si>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</si>
  <si>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</si>
  <si>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</si>
  <si>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</si>
  <si>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</si>
  <si>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</si>
  <si>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</si>
  <si>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</si>
  <si>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</si>
  <si>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</si>
  <si>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</si>
  <si>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</si>
  <si>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</si>
  <si>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</si>
  <si>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</si>
  <si>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</si>
  <si>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</si>
  <si>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</si>
  <si>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</si>
  <si>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</si>
  <si>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</si>
  <si>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</si>
  <si>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</si>
  <si>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</si>
  <si>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</si>
  <si>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</si>
  <si>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</si>
  <si>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</si>
  <si>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</si>
  <si>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</si>
  <si>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</si>
  <si>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</si>
  <si>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</si>
  <si>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</si>
  <si>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</si>
  <si>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</si>
  <si>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</si>
  <si>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</si>
  <si>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</si>
  <si>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</si>
  <si>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</si>
  <si>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</si>
  <si>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</si>
  <si>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</si>
  <si>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</si>
  <si>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</si>
  <si>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</si>
  <si>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</si>
  <si>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</si>
  <si>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</si>
  <si>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</si>
  <si>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</si>
  <si>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</si>
  <si>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</si>
  <si>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</si>
  <si>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</si>
  <si>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</si>
  <si>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</si>
  <si>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</si>
  <si>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</si>
  <si>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</si>
  <si>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</si>
  <si>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</si>
  <si>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</si>
  <si>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</si>
  <si>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</si>
  <si>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</si>
  <si>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</si>
  <si>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</si>
  <si>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</si>
  <si>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</si>
  <si>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</si>
  <si>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</si>
  <si>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</si>
  <si>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</si>
  <si>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</si>
  <si>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</si>
  <si>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</si>
  <si>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</si>
  <si>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</si>
  <si>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</si>
  <si>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</si>
  <si>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</si>
  <si>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</si>
  <si>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</si>
  <si>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</si>
  <si>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</si>
  <si>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</si>
  <si>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</si>
  <si>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</si>
  <si>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</si>
  <si>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</si>
  <si>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</si>
  <si>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</si>
  <si>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</si>
  <si>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</si>
  <si>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</si>
  <si>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</si>
  <si>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</si>
  <si>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</si>
  <si>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</si>
  <si>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</si>
  <si>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</si>
  <si>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</si>
  <si>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</si>
  <si>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</si>
  <si>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</si>
  <si>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</si>
  <si>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</si>
  <si>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</si>
  <si>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</si>
  <si>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</si>
  <si>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</si>
  <si>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</si>
  <si>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</si>
  <si>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</si>
  <si>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</si>
  <si>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</si>
  <si>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</si>
  <si>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</si>
  <si>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</si>
  <si>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</si>
  <si>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</si>
  <si>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</si>
  <si>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</si>
  <si>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</si>
  <si>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</si>
  <si>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</si>
  <si>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</si>
  <si>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</si>
  <si>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</si>
  <si>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</si>
  <si>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</si>
  <si>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</si>
  <si>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03632636</t>
  </si>
  <si>
    <t>070032908</t>
  </si>
  <si>
    <t>95240603723</t>
  </si>
  <si>
    <t>METALSKA INDUSTRIJA VARAŽDIN D.D.</t>
  </si>
  <si>
    <t>VARAŽDIN</t>
  </si>
  <si>
    <t>FABIJANSKA 33</t>
  </si>
  <si>
    <t>miv@miv.hr</t>
  </si>
  <si>
    <t>http://www.miv.hr</t>
  </si>
  <si>
    <t>VARAŽDINSKA</t>
  </si>
  <si>
    <t>DA</t>
  </si>
  <si>
    <t>2451</t>
  </si>
  <si>
    <t>STROJAR D.O.O.</t>
  </si>
  <si>
    <t>BISTRA</t>
  </si>
  <si>
    <t>3224171</t>
  </si>
  <si>
    <t>MIV-TRADE D.O.O.</t>
  </si>
  <si>
    <t>SARAJEVO</t>
  </si>
  <si>
    <t>200237080002</t>
  </si>
  <si>
    <t>LUNA-OTPREMNIŠTVO D.O.O.</t>
  </si>
  <si>
    <t>2347237</t>
  </si>
  <si>
    <t xml:space="preserve">METALSKA INDUSTRIJA VARAŽDIN -TRADE D.O.O. </t>
  </si>
  <si>
    <t>BEOGRAD</t>
  </si>
  <si>
    <t>20778938</t>
  </si>
  <si>
    <t>Čorko Marina</t>
  </si>
  <si>
    <t>042290102</t>
  </si>
  <si>
    <t>042330133</t>
  </si>
  <si>
    <t>marina.corko@miv.hr</t>
  </si>
  <si>
    <t>Turek Franjo</t>
  </si>
  <si>
    <t>stanje na dan 31.12.2012.</t>
  </si>
  <si>
    <t>Obveznik: METALSKA INDUSTRIJA VARAŽDIN DD</t>
  </si>
  <si>
    <t>u razdoblju 01.01.2012. do 31.12.2012.</t>
  </si>
  <si>
    <t>Obveznik: METALSKA INDUSTRIJA VARAŽDIN D.D.</t>
  </si>
  <si>
    <t xml:space="preserve">0 </t>
  </si>
  <si>
    <t>1.1.2012.</t>
  </si>
  <si>
    <t>31.12.2012.</t>
  </si>
  <si>
    <t>Ukupna konsolidirana aktiva na dan 31.12.2012. smanjena je u odnosu na prošlu godinu za 10 mil. Razlog tome je smanjenje zaliha za 9,7 mil u odnosu na 2011. godinu. Konsolidirane obveze prema dobavljačima smanjene su za 8,4 mil što je vezano za smanjenje zaliha sirovina i materijala koji su potrošeni u proizvodnji. Konsolidirani prihodi od prodaje iznose 199,9 mil i za 15% su veći od konsolidiranih prohoda od prodaje 2011. godine. Konsolidirani prihodi od prodaje na domaćem tržištu iznose 62,4 mil ili 31% ukupnih prihoda od prodaje, a konsolidirani prihodi od prodaje na inozemnom tržištu iznose 137,5 mil ili 69% ukupnih prihoda od prodaje.  Konsolidirana operativna dobit iznosi 7,1 mil, a konsolidirana dobit nakon oporezivanja iznosi 945 tis kn.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</si>
</sst>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marina.corko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10.421875" style="11" customWidth="1"/>
    <col min="2" max="2" width="13.00390625" style="11" customWidth="1"/>
    <col min="3" max="3" width="9.140625" style="11" customWidth="1"/>
    <col min="4" max="4" width="9.8515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41274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42000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472</v>
      </c>
      <c r="D22" s="143" t="s">
        <v>326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5</v>
      </c>
      <c r="D24" s="143" t="s">
        <v>330</v>
      </c>
      <c r="E24" s="151"/>
      <c r="F24" s="151"/>
      <c r="G24" s="152"/>
      <c r="H24" s="51" t="s">
        <v>261</v>
      </c>
      <c r="I24" s="122">
        <v>627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331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333</v>
      </c>
      <c r="B30" s="163"/>
      <c r="C30" s="163"/>
      <c r="D30" s="164"/>
      <c r="E30" s="162" t="s">
        <v>334</v>
      </c>
      <c r="F30" s="163"/>
      <c r="G30" s="163"/>
      <c r="H30" s="131" t="s">
        <v>335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336</v>
      </c>
      <c r="B32" s="163"/>
      <c r="C32" s="163"/>
      <c r="D32" s="164"/>
      <c r="E32" s="162" t="s">
        <v>337</v>
      </c>
      <c r="F32" s="163"/>
      <c r="G32" s="163"/>
      <c r="H32" s="131" t="s">
        <v>338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339</v>
      </c>
      <c r="B34" s="163"/>
      <c r="C34" s="163"/>
      <c r="D34" s="164"/>
      <c r="E34" s="162" t="s">
        <v>326</v>
      </c>
      <c r="F34" s="163"/>
      <c r="G34" s="163"/>
      <c r="H34" s="131" t="s">
        <v>340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341</v>
      </c>
      <c r="B36" s="163"/>
      <c r="C36" s="163"/>
      <c r="D36" s="164"/>
      <c r="E36" s="162" t="s">
        <v>342</v>
      </c>
      <c r="F36" s="163"/>
      <c r="G36" s="163"/>
      <c r="H36" s="131" t="s">
        <v>343</v>
      </c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345</v>
      </c>
      <c r="D48" s="174"/>
      <c r="E48" s="175"/>
      <c r="F48" s="16"/>
      <c r="G48" s="51" t="s">
        <v>271</v>
      </c>
      <c r="H48" s="173" t="s">
        <v>346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347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348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marina.corko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2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350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102324692.53070453</v>
      </c>
      <c r="K8" s="53">
        <f>K9+K16+K26+K35+K39</f>
        <v>100853607.47705904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1374182</v>
      </c>
      <c r="K9" s="53">
        <f>SUM(K10:K15)</f>
        <v>977432.4200000002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231034.81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1374182</v>
      </c>
      <c r="K11" s="7">
        <v>746397.6100000001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>
        <v>0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0</v>
      </c>
      <c r="K14" s="7">
        <v>0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0</v>
      </c>
      <c r="K15" s="7">
        <v>0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98479153.53070453</v>
      </c>
      <c r="K16" s="53">
        <f>SUM(K17:K25)</f>
        <v>99044016.29705903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16674133</v>
      </c>
      <c r="K17" s="7">
        <v>16671431.16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18443897.983446598</v>
      </c>
      <c r="K18" s="7">
        <v>18515021.481854066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54021191</v>
      </c>
      <c r="K19" s="7">
        <v>56916074.04022831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6141427.827257933</v>
      </c>
      <c r="K20" s="7">
        <v>4421217.557040639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763756</v>
      </c>
      <c r="K22" s="7">
        <v>246613.93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2434747.72</v>
      </c>
      <c r="K23" s="7">
        <v>2273658.1279360005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0</v>
      </c>
      <c r="K24" s="7">
        <v>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0</v>
      </c>
      <c r="K25" s="7">
        <v>0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2471357</v>
      </c>
      <c r="K26" s="53">
        <f>SUM(K27:K34)</f>
        <v>832158.76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0</v>
      </c>
      <c r="K27" s="7">
        <v>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0</v>
      </c>
      <c r="K28" s="7">
        <v>0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2471357</v>
      </c>
      <c r="K29" s="7">
        <v>665658.76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>
        <v>0</v>
      </c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0</v>
      </c>
      <c r="K31" s="7">
        <v>0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0</v>
      </c>
      <c r="K32" s="7">
        <v>166500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0</v>
      </c>
      <c r="K33" s="7">
        <v>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0</v>
      </c>
      <c r="K37" s="7">
        <v>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0</v>
      </c>
      <c r="K38" s="7">
        <v>0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0</v>
      </c>
      <c r="K39" s="7">
        <v>0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122093366.09488629</v>
      </c>
      <c r="K40" s="53">
        <f>K41+K49+K56+K64</f>
        <v>113333931.02128407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81895869.39951922</v>
      </c>
      <c r="K41" s="53">
        <f>SUM(K42:K48)</f>
        <v>72136304.04933664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21427244.551632322</v>
      </c>
      <c r="K42" s="7">
        <v>18004917.674157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16681404.51</v>
      </c>
      <c r="K43" s="7">
        <v>14627690.620000001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41081113.9</v>
      </c>
      <c r="K44" s="7">
        <v>37307568.59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1494444.9278869077</v>
      </c>
      <c r="K45" s="7">
        <v>1384485.52517964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1211661.51</v>
      </c>
      <c r="K46" s="7">
        <v>811641.64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>
        <v>0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38426005.71854824</v>
      </c>
      <c r="K49" s="53">
        <f>SUM(K50:K55)</f>
        <v>39447376.315179594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-0.20000000018626451</v>
      </c>
      <c r="K50" s="7">
        <v>-0.43999999947845936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34391027.91854824</v>
      </c>
      <c r="K51" s="7">
        <v>37766734.64293928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>
        <v>0</v>
      </c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169900</v>
      </c>
      <c r="K53" s="7">
        <v>103067.40411600002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3857539</v>
      </c>
      <c r="K54" s="7">
        <v>1572860.70812432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7539</v>
      </c>
      <c r="K55" s="7">
        <v>4714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95500</v>
      </c>
      <c r="K56" s="53">
        <f>SUM(K57:K63)</f>
        <v>20000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>
        <v>0</v>
      </c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0</v>
      </c>
      <c r="K58" s="7">
        <v>0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>
        <v>0</v>
      </c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>
        <v>0</v>
      </c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0</v>
      </c>
      <c r="K61" s="7">
        <v>0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95500</v>
      </c>
      <c r="K62" s="7">
        <v>20000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>
        <v>0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1675990.9768188358</v>
      </c>
      <c r="K64" s="7">
        <v>1730250.65676784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160843</v>
      </c>
      <c r="K65" s="7">
        <v>163988.57914732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224578901.6255908</v>
      </c>
      <c r="K66" s="53">
        <f>K7+K8+K40+K65</f>
        <v>214351527.07749042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9785762.76</v>
      </c>
      <c r="K67" s="8">
        <v>10625088.93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76733668.91487399</v>
      </c>
      <c r="K69" s="54">
        <f>K70+K71+K72+K78+K79+K82+K85</f>
        <v>76152321.2512261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55641416</v>
      </c>
      <c r="K70" s="7">
        <v>55641444.24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7824088.82</v>
      </c>
      <c r="K71" s="7">
        <v>7824088.82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6467306.715552</v>
      </c>
      <c r="K72" s="53">
        <f>K73+K74-K75+K76+K77</f>
        <v>6467306.715551999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2778352.812867</v>
      </c>
      <c r="K73" s="7">
        <v>2778352.812867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1000000</v>
      </c>
      <c r="K74" s="7">
        <v>1000000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0</v>
      </c>
      <c r="K75" s="7">
        <v>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0</v>
      </c>
      <c r="K76" s="7">
        <v>0</v>
      </c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2688953.902685</v>
      </c>
      <c r="K77" s="7">
        <v>2688953.9026849996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0</v>
      </c>
      <c r="K78" s="7">
        <v>0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15261461.379322</v>
      </c>
      <c r="K79" s="53">
        <f>K80-K81</f>
        <v>5274956.21359794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15274312</v>
      </c>
      <c r="K80" s="7">
        <v>5300835.36210294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12850.62067799992</v>
      </c>
      <c r="K81" s="7">
        <v>25879.148504999932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-8460604</v>
      </c>
      <c r="K82" s="53">
        <f>K83-K84</f>
        <v>944525.26207616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0</v>
      </c>
      <c r="K83" s="7">
        <v>944525.26207616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8460604</v>
      </c>
      <c r="K84" s="7">
        <v>0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0</v>
      </c>
      <c r="K85" s="7">
        <v>0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2200000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0</v>
      </c>
      <c r="K87" s="7">
        <v>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0</v>
      </c>
      <c r="K89" s="7">
        <v>2200000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53237773</v>
      </c>
      <c r="K90" s="53">
        <f>SUM(K91:K99)</f>
        <v>54229674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>
        <v>0</v>
      </c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52062116</v>
      </c>
      <c r="K93" s="7">
        <v>53087053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0</v>
      </c>
      <c r="K95" s="7">
        <v>0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1175657</v>
      </c>
      <c r="K98" s="7">
        <v>1142621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>
        <v>0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93615566.97797276</v>
      </c>
      <c r="K100" s="53">
        <f>SUM(K101:K112)</f>
        <v>81417318.29729272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0.416483330540359</v>
      </c>
      <c r="K101" s="7">
        <v>10502.325471360236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0</v>
      </c>
      <c r="K102" s="7">
        <v>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51171589.727184504</v>
      </c>
      <c r="K103" s="7">
        <v>50935181.14080097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2176597.35287439</v>
      </c>
      <c r="K104" s="7">
        <v>1124953.28221888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31892629.08597966</v>
      </c>
      <c r="K105" s="7">
        <v>23486795.848545358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0</v>
      </c>
      <c r="K106" s="7">
        <v>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>
        <v>0</v>
      </c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3073401.58472076</v>
      </c>
      <c r="K108" s="7">
        <v>2945479.39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4972519.110730107</v>
      </c>
      <c r="K109" s="7">
        <v>2464171.0135561596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4394.7</v>
      </c>
      <c r="K110" s="7">
        <v>4394.7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324435</v>
      </c>
      <c r="K112" s="7">
        <v>445840.5967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991893.1024332399</v>
      </c>
      <c r="K113" s="7">
        <v>352213.18999999994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224578901.99528</v>
      </c>
      <c r="K114" s="53">
        <f>K69+K86+K90+K100+K113</f>
        <v>214351526.73851883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9785762.76</v>
      </c>
      <c r="K115" s="8">
        <v>10625088.93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76530243</v>
      </c>
      <c r="K118" s="7">
        <v>75998223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>
        <v>203426</v>
      </c>
      <c r="K119" s="8">
        <v>154098</v>
      </c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J16:J65536 J1:J9 K1:IV65536"/>
    <dataValidation type="whole" operator="greaterThanOrEqual" allowBlank="1" showInputMessage="1" showErrorMessage="1" errorTitle="Pogrešan unos" error="Mogu se unijeti samo cjelobrojne pozitivne vrijednosti." sqref="J10:J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6" width="9.140625" style="52" customWidth="1"/>
    <col min="7" max="7" width="6.7109375" style="52" customWidth="1"/>
    <col min="8" max="8" width="0.1367187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350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175468526.69967085</v>
      </c>
      <c r="K7" s="54">
        <f>SUM(K8:K9)</f>
        <v>42607050.69967085</v>
      </c>
      <c r="L7" s="54">
        <f>SUM(L8:L9)</f>
        <v>200991073.22827008</v>
      </c>
      <c r="M7" s="54">
        <f>SUM(M8:M9)</f>
        <v>48943614.88663409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174302353.858166</v>
      </c>
      <c r="K8" s="7">
        <v>41873784.85816601</v>
      </c>
      <c r="L8" s="7">
        <v>199880607.5386048</v>
      </c>
      <c r="M8" s="7">
        <v>48370054.09784481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1166172.841504842</v>
      </c>
      <c r="K9" s="7">
        <v>733265.841504842</v>
      </c>
      <c r="L9" s="7">
        <v>1110465.68966528</v>
      </c>
      <c r="M9" s="7">
        <v>573560.78878928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177270579.705081</v>
      </c>
      <c r="K10" s="53">
        <f>K11+K12+K16+K20+K21+K22+K25+K26</f>
        <v>44715130.705081016</v>
      </c>
      <c r="L10" s="53">
        <f>L11+L12+L16+L20+L21+L22+L25+L26</f>
        <v>194163663.815529</v>
      </c>
      <c r="M10" s="53">
        <f>M11+M12+M16+M20+M21+M22+M25+M26</f>
        <v>48259663.95269065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-3813154.2700000107</v>
      </c>
      <c r="K11" s="7">
        <v>-5678513.270000011</v>
      </c>
      <c r="L11" s="7">
        <v>6176190.730000019</v>
      </c>
      <c r="M11" s="7">
        <v>6925335.38000001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109265841.25668125</v>
      </c>
      <c r="K12" s="53">
        <f>SUM(K13:K15)</f>
        <v>29282799.256681256</v>
      </c>
      <c r="L12" s="53">
        <f>SUM(L13:L15)</f>
        <v>110852772.74187936</v>
      </c>
      <c r="M12" s="53">
        <f>SUM(M13:M15)</f>
        <v>22480887.76272905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86124467.35963218</v>
      </c>
      <c r="K13" s="7">
        <v>21943046.35963218</v>
      </c>
      <c r="L13" s="7">
        <v>84612683.48798977</v>
      </c>
      <c r="M13" s="7">
        <v>16259358.540739447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13074229.196727484</v>
      </c>
      <c r="K14" s="7">
        <v>3800604.1967274845</v>
      </c>
      <c r="L14" s="7">
        <v>11503563.54343488</v>
      </c>
      <c r="M14" s="7">
        <v>2303803.337824881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10067144.70032159</v>
      </c>
      <c r="K15" s="7">
        <v>3539148.7003215905</v>
      </c>
      <c r="L15" s="7">
        <v>14736525.710454721</v>
      </c>
      <c r="M15" s="7">
        <v>3917725.884164721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52389353.500192106</v>
      </c>
      <c r="K16" s="53">
        <f>SUM(K17:K19)</f>
        <v>14007160.500192111</v>
      </c>
      <c r="L16" s="53">
        <f>SUM(L17:L19)</f>
        <v>53948544.105244</v>
      </c>
      <c r="M16" s="53">
        <f>SUM(M17:M19)</f>
        <v>13450076.273427997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32783094.37299649</v>
      </c>
      <c r="K17" s="7">
        <v>8877862.37299649</v>
      </c>
      <c r="L17" s="7">
        <v>34246780.332232</v>
      </c>
      <c r="M17" s="7">
        <v>8593302.005979996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11546488.67632172</v>
      </c>
      <c r="K18" s="7">
        <v>3000747.6763217207</v>
      </c>
      <c r="L18" s="7">
        <v>11944751.415568002</v>
      </c>
      <c r="M18" s="7">
        <v>2983904.012504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8059770.4508739</v>
      </c>
      <c r="K19" s="7">
        <v>2128550.4508739</v>
      </c>
      <c r="L19" s="7">
        <v>7757012.357444</v>
      </c>
      <c r="M19" s="7">
        <v>1872870.2549440004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7789657.184451238</v>
      </c>
      <c r="K20" s="7">
        <v>1911575.1844512383</v>
      </c>
      <c r="L20" s="7">
        <v>7166782.93947648</v>
      </c>
      <c r="M20" s="7">
        <v>1743003.6286244793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9642445.033756418</v>
      </c>
      <c r="K21" s="7">
        <v>3531069.033756418</v>
      </c>
      <c r="L21" s="7">
        <v>12634247.6173608</v>
      </c>
      <c r="M21" s="7">
        <v>2517996.946402801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1191495</v>
      </c>
      <c r="K22" s="53">
        <f>SUM(K23:K24)</f>
        <v>1191495</v>
      </c>
      <c r="L22" s="53">
        <f>SUM(L23:L24)</f>
        <v>1500000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1191495</v>
      </c>
      <c r="K24" s="7">
        <v>1191495</v>
      </c>
      <c r="L24" s="7">
        <v>1500000</v>
      </c>
      <c r="M24" s="7">
        <v>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804942</v>
      </c>
      <c r="K26" s="7">
        <v>469545</v>
      </c>
      <c r="L26" s="7">
        <v>1885125.68156832</v>
      </c>
      <c r="M26" s="7">
        <v>1142363.96150632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1018540.935606046</v>
      </c>
      <c r="K27" s="53">
        <f>SUM(K28:K32)</f>
        <v>420291.84058519604</v>
      </c>
      <c r="L27" s="53">
        <f>SUM(L28:L32)</f>
        <v>2198627.66534656</v>
      </c>
      <c r="M27" s="53">
        <f>SUM(M28:M32)</f>
        <v>417356.2446345597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1016174.840585196</v>
      </c>
      <c r="K29" s="7">
        <v>417925.84058519604</v>
      </c>
      <c r="L29" s="7">
        <v>2135258.36107616</v>
      </c>
      <c r="M29" s="7">
        <v>355347.50541615975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2366.09502085</v>
      </c>
      <c r="K32" s="7">
        <v>2366</v>
      </c>
      <c r="L32" s="7">
        <v>63369.304270399996</v>
      </c>
      <c r="M32" s="7">
        <v>62008.7392184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7670901.978981439</v>
      </c>
      <c r="K33" s="53">
        <f>SUM(K34:K37)</f>
        <v>3216042.9789814386</v>
      </c>
      <c r="L33" s="53">
        <f>SUM(L34:L37)</f>
        <v>8061402.08113632</v>
      </c>
      <c r="M33" s="53">
        <f>SUM(M34:M37)</f>
        <v>2587383.48770632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7640301.266798329</v>
      </c>
      <c r="K35" s="7">
        <v>3199260.2667983286</v>
      </c>
      <c r="L35" s="7">
        <v>7982970.01464032</v>
      </c>
      <c r="M35" s="7">
        <v>2523536.58121032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30600.712183109998</v>
      </c>
      <c r="K37" s="7">
        <v>16782.712183109998</v>
      </c>
      <c r="L37" s="7">
        <v>78432.066496</v>
      </c>
      <c r="M37" s="7">
        <v>63846.906495999996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0</v>
      </c>
      <c r="K40" s="7">
        <v>0</v>
      </c>
      <c r="L40" s="7">
        <v>32017.2673</v>
      </c>
      <c r="M40" s="7">
        <v>15220.105900000002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0</v>
      </c>
      <c r="K41" s="7">
        <v>0</v>
      </c>
      <c r="L41" s="7">
        <v>31398.291299999997</v>
      </c>
      <c r="M41" s="7">
        <v>17559.138899999998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176487067.63527688</v>
      </c>
      <c r="K42" s="53">
        <f>K7+K27+K38+K40</f>
        <v>43027342.540256046</v>
      </c>
      <c r="L42" s="53">
        <f>L7+L27+L38+L40</f>
        <v>203221718.16091666</v>
      </c>
      <c r="M42" s="53">
        <f>M7+M27+M38+M40</f>
        <v>49376191.23716865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184941481.68406242</v>
      </c>
      <c r="K43" s="53">
        <f>K10+K33+K39+K41</f>
        <v>47931173.68406245</v>
      </c>
      <c r="L43" s="53">
        <f>L10+L33+L39+L41</f>
        <v>202256464.1879653</v>
      </c>
      <c r="M43" s="53">
        <f>M10+M33+M39+M41</f>
        <v>50864606.57929697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-8454414.048785537</v>
      </c>
      <c r="K44" s="53">
        <f>K42-K43</f>
        <v>-4903831.143806405</v>
      </c>
      <c r="L44" s="53">
        <f>L42-L43</f>
        <v>965253.9729513526</v>
      </c>
      <c r="M44" s="53">
        <f>M42-M43</f>
        <v>-1488415.3421283215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965253.9729513526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8454414.048785537</v>
      </c>
      <c r="K46" s="53">
        <f>IF(K43&gt;K42,K43-K42,0)</f>
        <v>4903831.143806405</v>
      </c>
      <c r="L46" s="53">
        <f>IF(L43&gt;L42,L43-L42,0)</f>
        <v>0</v>
      </c>
      <c r="M46" s="53">
        <f>IF(M43&gt;M42,M43-M42,0)</f>
        <v>1488415.3421283215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6190</v>
      </c>
      <c r="K47" s="7">
        <v>6190</v>
      </c>
      <c r="L47" s="7">
        <v>20729</v>
      </c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-8460604.048785537</v>
      </c>
      <c r="K48" s="53">
        <f>K44-K47</f>
        <v>-4910021.143806405</v>
      </c>
      <c r="L48" s="53">
        <f>L44-L47</f>
        <v>944524.9729513526</v>
      </c>
      <c r="M48" s="53">
        <f>M44-M47</f>
        <v>-1488415.3421283215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944524.9729513526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8460604.048785537</v>
      </c>
      <c r="K50" s="61">
        <f>IF(K48&lt;0,-K48,0)</f>
        <v>4910021.143806405</v>
      </c>
      <c r="L50" s="61">
        <f>IF(L48&lt;0,-L48,0)</f>
        <v>0</v>
      </c>
      <c r="M50" s="61">
        <f>IF(M48&lt;0,-M48,0)</f>
        <v>1488415.3421283215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-8438457</v>
      </c>
      <c r="K53" s="7">
        <v>-4906067</v>
      </c>
      <c r="L53" s="7">
        <v>994189</v>
      </c>
      <c r="M53" s="7">
        <v>-1496625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-22147</v>
      </c>
      <c r="K54" s="8">
        <v>-3954</v>
      </c>
      <c r="L54" s="8">
        <v>-49664</v>
      </c>
      <c r="M54" s="8">
        <v>8210</v>
      </c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-8460604.048785537</v>
      </c>
      <c r="K56" s="6">
        <f>K48</f>
        <v>-4910021.143806405</v>
      </c>
      <c r="L56" s="6">
        <f>L48</f>
        <v>944524.9729513526</v>
      </c>
      <c r="M56" s="6">
        <f>M48</f>
        <v>-1488415.3421283215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-8460604.048785537</v>
      </c>
      <c r="K67" s="61">
        <f>K56+K66</f>
        <v>-4910021.143806405</v>
      </c>
      <c r="L67" s="61">
        <f>L56+L66</f>
        <v>944524.9729513526</v>
      </c>
      <c r="M67" s="61">
        <f>M56+M66</f>
        <v>-1488415.3421283215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-8438457</v>
      </c>
      <c r="K70" s="7">
        <f>K53</f>
        <v>-4906067</v>
      </c>
      <c r="L70" s="7">
        <v>994189</v>
      </c>
      <c r="M70" s="7">
        <v>-1496625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>
        <v>-22147</v>
      </c>
      <c r="K71" s="8">
        <f>K54</f>
        <v>-3954</v>
      </c>
      <c r="L71" s="8">
        <v>-49664</v>
      </c>
      <c r="M71" s="8">
        <v>8210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allowBlank="1" sqref="A1:I65536 J72:J65536 J1:J69 K1:IV65536"/>
    <dataValidation type="whole" operator="notEqual" allowBlank="1" showInputMessage="1" showErrorMessage="1" errorTitle="Pogrešan unos" error="Mogu se unijeti samo cjelobrojne vrijednosti." sqref="J70:J7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352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-8454413.681926012</v>
      </c>
      <c r="K7" s="7">
        <v>965253.9729513526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7789657.184451238</v>
      </c>
      <c r="K8" s="7">
        <v>7166782.93947648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14461800</v>
      </c>
      <c r="K9" s="7" t="s">
        <v>353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0</v>
      </c>
      <c r="K10" s="7">
        <v>0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0</v>
      </c>
      <c r="K11" s="7">
        <v>9759566.095906347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652736.0849575999</v>
      </c>
      <c r="K12" s="7">
        <v>0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14449779.587482825</v>
      </c>
      <c r="K13" s="53">
        <f>SUM(K7:K12)</f>
        <v>17891603.00833418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 t="s">
        <v>353</v>
      </c>
      <c r="K14" s="7">
        <v>11961839.901614249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5388498.032112587</v>
      </c>
      <c r="K15" s="7">
        <v>1018351.0197426025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12202909.399519235</v>
      </c>
      <c r="K16" s="7">
        <v>0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0</v>
      </c>
      <c r="K17" s="7">
        <v>570344.22914732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17591407.431631822</v>
      </c>
      <c r="K18" s="53">
        <f>SUM(K14:K17)</f>
        <v>13550535.150504172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4341067.857830007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3141627.844148997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0</v>
      </c>
      <c r="K22" s="7">
        <v>0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0</v>
      </c>
      <c r="K23" s="7">
        <v>1611821.24</v>
      </c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0</v>
      </c>
      <c r="K24" s="7">
        <v>0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0</v>
      </c>
      <c r="K25" s="7">
        <v>0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27377</v>
      </c>
      <c r="K26" s="7">
        <v>27377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27377</v>
      </c>
      <c r="K27" s="53">
        <f>SUM(K22:K26)</f>
        <v>1639198.24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7373551</v>
      </c>
      <c r="K28" s="7">
        <v>7334895.966535439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27377</v>
      </c>
      <c r="K29" s="7">
        <v>0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0</v>
      </c>
      <c r="K30" s="7">
        <v>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7400928</v>
      </c>
      <c r="K31" s="53">
        <f>SUM(K28:K30)</f>
        <v>7334895.966535439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7373551</v>
      </c>
      <c r="K33" s="53">
        <f>IF(K31&gt;K27,K31-K27,0)</f>
        <v>5695697.726535439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>
        <v>278</v>
      </c>
      <c r="K35" s="7">
        <v>28.240000002086163</v>
      </c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11689354.147184506</v>
      </c>
      <c r="K36" s="7">
        <v>788527.6505189699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205635</v>
      </c>
      <c r="K37" s="7">
        <v>653370.1234007403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11895267.147184506</v>
      </c>
      <c r="K38" s="53">
        <f>SUM(K35:K37)</f>
        <v>1441926.0139197123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0</v>
      </c>
      <c r="K39" s="7">
        <v>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0.3000000000001819</v>
      </c>
      <c r="K40" s="7">
        <v>0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524383</v>
      </c>
      <c r="K41" s="7">
        <v>33035.71999999997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0</v>
      </c>
      <c r="K42" s="7">
        <v>0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0</v>
      </c>
      <c r="K43" s="7">
        <v>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524383.3</v>
      </c>
      <c r="K44" s="53">
        <f>SUM(K39:K43)</f>
        <v>33035.71999999997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11370883.847184505</v>
      </c>
      <c r="K45" s="53">
        <f>IF(K38&gt;K44,K38-K44,0)</f>
        <v>1408890.2939197123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855705.0030355081</v>
      </c>
      <c r="K47" s="53">
        <f>IF(K19-K20+K32-K33+K45-K46&gt;0,K19-K20+K32-K33+K45-K46,0)</f>
        <v>54260.425214280374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820286</v>
      </c>
      <c r="K49" s="7">
        <v>1675990.99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855705</v>
      </c>
      <c r="K50" s="7">
        <v>54260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1675991</v>
      </c>
      <c r="K52" s="61">
        <f>K49+K50-K51</f>
        <v>1730250.99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 t="s">
        <v>354</v>
      </c>
      <c r="F2" s="43" t="s">
        <v>250</v>
      </c>
      <c r="G2" s="269" t="s">
        <v>355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55641415</v>
      </c>
      <c r="K5" s="45">
        <v>55641444.24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7824089</v>
      </c>
      <c r="K6" s="46">
        <v>7824088.82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6467307</v>
      </c>
      <c r="K7" s="46">
        <v>6467306.715551999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15261462</v>
      </c>
      <c r="K8" s="46">
        <v>5274956.21359794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-8460604</v>
      </c>
      <c r="K9" s="46">
        <v>944525.26207616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76733669</v>
      </c>
      <c r="K14" s="79">
        <f>SUM(K5:K13)</f>
        <v>76152321.2512261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>
        <v>76530243</v>
      </c>
      <c r="K23" s="45">
        <v>75998223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>
        <v>203426</v>
      </c>
      <c r="K24" s="80">
        <v>154098</v>
      </c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356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42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Čorko</cp:lastModifiedBy>
  <cp:lastPrinted>2013-02-14T10:15:09Z</cp:lastPrinted>
  <dcterms:created xsi:type="dcterms:W3CDTF">2008-10-17T11:51:54Z</dcterms:created>
  <dcterms:modified xsi:type="dcterms:W3CDTF">2013-02-14T13:10:58Z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