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<sst xmlns="http://schemas.openxmlformats.org/spreadsheetml/2006/main" count="411" uniqueCount="357">
  <si>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</si>
  <si>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</si>
  <si>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</si>
  <si>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</si>
  <si>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</si>
  <si>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</si>
  <si>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</si>
  <si>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</si>
  <si>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</si>
  <si>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</si>
  <si>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</si>
  <si>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</si>
  <si>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</si>
  <si>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</si>
  <si>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</si>
  <si>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</si>
  <si>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</si>
  <si>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</si>
  <si>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</si>
  <si>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</si>
  <si>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</si>
  <si>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</si>
  <si>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</si>
  <si>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</si>
  <si>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</si>
  <si>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</si>
  <si>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</si>
  <si>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</si>
  <si>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</si>
  <si>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</si>
  <si>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</si>
  <si>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</si>
  <si>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</si>
  <si>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</si>
  <si>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</si>
  <si>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</si>
  <si>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</si>
  <si>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</si>
  <si>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</si>
  <si>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</si>
  <si>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</si>
  <si>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</si>
  <si>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</si>
  <si>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</si>
  <si>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</si>
  <si>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</si>
  <si>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</si>
  <si>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</si>
  <si>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</si>
  <si>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</si>
  <si>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</si>
  <si>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</si>
  <si>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</si>
  <si>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</si>
  <si>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</si>
  <si>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</si>
  <si>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</si>
  <si>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</si>
  <si>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</si>
  <si>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</si>
  <si>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</si>
  <si>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</si>
  <si>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</si>
  <si>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</si>
  <si>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</si>
  <si>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</si>
  <si>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</si>
  <si>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</si>
  <si>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</si>
  <si>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</si>
  <si>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</si>
  <si>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</si>
  <si>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</si>
  <si>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</si>
  <si>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</si>
  <si>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</si>
  <si>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</si>
  <si>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</si>
  <si>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</si>
  <si>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</si>
  <si>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</si>
  <si>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</si>
  <si>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</si>
  <si>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</si>
  <si>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</si>
  <si>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</si>
  <si>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</si>
  <si>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</si>
  <si>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</si>
  <si>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</si>
  <si>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</si>
  <si>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</si>
  <si>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</si>
  <si>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</si>
  <si>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</si>
  <si>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</si>
  <si>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</si>
  <si>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</si>
  <si>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</si>
  <si>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</si>
  <si>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</si>
  <si>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</si>
  <si>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</si>
  <si>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</si>
  <si>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</si>
  <si>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</si>
  <si>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</si>
  <si>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</si>
  <si>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</si>
  <si>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</si>
  <si>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</si>
  <si>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</si>
  <si>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</si>
  <si>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</si>
  <si>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</si>
  <si>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</si>
  <si>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</si>
  <si>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</si>
  <si>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</si>
  <si>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</si>
  <si>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</si>
  <si>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</si>
  <si>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</si>
  <si>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</si>
  <si>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</si>
  <si>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</si>
  <si>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</si>
  <si>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</si>
  <si>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</si>
  <si>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</si>
  <si>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</si>
  <si>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</si>
  <si>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</si>
  <si>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</si>
  <si>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</si>
  <si>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</si>
  <si>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</si>
  <si>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</si>
  <si>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</si>
  <si>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</si>
  <si>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</si>
  <si>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</si>
  <si>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</si>
  <si>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</si>
  <si>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</si>
  <si>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</si>
  <si>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</si>
  <si>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</si>
  <si>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</si>
  <si>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</si>
  <si>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</si>
  <si>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</si>
  <si>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</si>
  <si>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</si>
  <si>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</si>
  <si>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</si>
  <si>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</si>
  <si>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</si>
  <si>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</si>
  <si>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</si>
  <si>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</si>
  <si>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</si>
  <si>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</si>
  <si>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</si>
  <si>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</si>
  <si>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</si>
  <si>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</si>
  <si>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</si>
  <si>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</si>
  <si>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</si>
  <si>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</si>
  <si>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</si>
  <si>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</si>
  <si>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</si>
  <si>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</si>
  <si>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</si>
  <si>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</si>
  <si>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</si>
  <si>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</si>
  <si>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</si>
  <si>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</si>
  <si>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</si>
  <si>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</si>
  <si>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</si>
  <si>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</si>
  <si>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</si>
  <si>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</si>
  <si>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</si>
  <si>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</si>
  <si>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</si>
  <si>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</si>
  <si>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</si>
  <si>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</si>
  <si>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</si>
  <si>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</si>
  <si>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</si>
  <si>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</si>
  <si>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</si>
  <si>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</si>
  <si>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</si>
  <si>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</si>
  <si>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</si>
  <si>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</si>
  <si>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</si>
  <si>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</si>
  <si>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</si>
  <si>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</si>
  <si>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</si>
  <si>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</si>
  <si>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</si>
  <si>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</si>
  <si>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</si>
  <si>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</si>
  <si>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</si>
  <si>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</si>
  <si>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</si>
  <si>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</si>
  <si>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</si>
  <si>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</si>
  <si>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</si>
  <si>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</si>
  <si>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</si>
  <si>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</si>
  <si>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</si>
  <si>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</si>
  <si>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</si>
  <si>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</si>
  <si>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</si>
  <si>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</si>
  <si>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</si>
  <si>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</si>
  <si>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</si>
  <si>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</si>
  <si>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</si>
  <si>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</si>
  <si>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</si>
  <si>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</si>
  <si>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</si>
  <si>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</si>
  <si>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</si>
  <si>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</si>
  <si>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</si>
  <si>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</si>
  <si>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</si>
  <si>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</si>
  <si>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</si>
  <si>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</si>
  <si>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</si>
  <si>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</si>
  <si>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</si>
  <si>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</si>
  <si>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</si>
  <si>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</si>
  <si>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</si>
  <si>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</si>
  <si>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</si>
  <si>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</si>
  <si>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</si>
  <si>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</si>
  <si>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</si>
  <si>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</si>
  <si>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</si>
  <si>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</si>
  <si>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</si>
  <si>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</si>
  <si>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</si>
  <si>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</si>
  <si>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</si>
  <si>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</si>
  <si>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</si>
  <si>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</si>
  <si>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</si>
  <si>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</si>
  <si>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</si>
  <si>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</si>
  <si>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</si>
  <si>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</si>
  <si>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</si>
  <si>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</si>
  <si>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</si>
  <si>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</si>
  <si>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</si>
  <si>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</si>
  <si>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</si>
  <si>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</si>
  <si>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</si>
  <si>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</si>
  <si>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</si>
  <si>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</si>
  <si>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</si>
  <si>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</si>
  <si>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</si>
  <si>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</si>
  <si>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</si>
  <si>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</si>
  <si>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</si>
  <si>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</si>
  <si>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</si>
  <si>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</si>
  <si>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</si>
  <si>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</si>
  <si>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</si>
  <si>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</si>
  <si>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</si>
  <si>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</si>
  <si>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</si>
  <si>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</si>
  <si>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</si>
  <si>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</si>
  <si>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</si>
  <si>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</si>
  <si>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</si>
  <si>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</si>
  <si>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</si>
  <si>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</si>
  <si>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</si>
  <si>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</si>
  <si>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</si>
  <si>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</si>
  <si>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</si>
  <si>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</si>
  <si>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</si>
  <si>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30.09.2012.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</si>
  <si>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</si>
  <si>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</si>
  <si>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</si>
  <si>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</si>
  <si>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</si>
  <si>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</si>
  <si>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</si>
  <si>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</si>
  <si>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VARAŽDINSKA</t>
  </si>
  <si>
    <t>DA</t>
  </si>
  <si>
    <t>2451</t>
  </si>
  <si>
    <t>STROJAR D.O.O.</t>
  </si>
  <si>
    <t>BISTRA</t>
  </si>
  <si>
    <t>3224171</t>
  </si>
  <si>
    <t>MIV-TRADE D.O.O.</t>
  </si>
  <si>
    <t>SARAJEVO</t>
  </si>
  <si>
    <t>200237080002</t>
  </si>
  <si>
    <t>LUNA-OTPREMNIŠTVO D.O.O.</t>
  </si>
  <si>
    <t>2347237</t>
  </si>
  <si>
    <t>METALSKA INDUSTRIJA VARAŽDIN-TRADE D.O.O.</t>
  </si>
  <si>
    <t>BEOGRAD</t>
  </si>
  <si>
    <t>20778938</t>
  </si>
  <si>
    <t>Čorko Marina</t>
  </si>
  <si>
    <t>042290102</t>
  </si>
  <si>
    <t>042330133</t>
  </si>
  <si>
    <t>marina.corko@miv.hr</t>
  </si>
  <si>
    <t>Turek Franjo</t>
  </si>
  <si>
    <t>stanje na dan 30.09.2012.</t>
  </si>
  <si>
    <t>Obveznik: ___METALSKA INDUSTRIJA VARAŽDIN DD__________________________________________________________</t>
  </si>
  <si>
    <t>Obveznik: METALSKA INDUSTRIJA VARAŽDIN DD</t>
  </si>
  <si>
    <t>u razdoblju 01.01.2012. do 30.09.2012.</t>
  </si>
  <si>
    <t>Obveznik: _METALSKA INDUSTRIJA VARAŽDIN DD____________________________________________________________</t>
  </si>
  <si>
    <t xml:space="preserve">0 </t>
  </si>
  <si>
    <t>Ukupna konsolidirana aktiva povećana je u odnosu na isto razdoblje 2011. godine za 10 mil zbog povećanog obujma zaliha i  potraživanja od kupaca. Ukupna konsolidirana pasiva povećana je zbog većih kratkoročnih obveza prema bankama i drugim financijskim institucijama te obveza prema dobavljačima. Konsolidirani prihodi od prodaje veći su za 14% u odnosu na isto razdoblje prošle godine.  Konsolidirana dobit nakon oporezivanja iznosi 2.438.885 kn.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</si>
</sst>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V11-excel%20za%20NOV&#268;ANI%20TIJEK%2001-09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e"/>
      <sheetName val="BRUTTOBILANCA"/>
      <sheetName val="AKTIVA"/>
      <sheetName val="AKTIVA-nestand."/>
      <sheetName val="PASIVA-nestand."/>
      <sheetName val="PASIVA"/>
      <sheetName val="RDG"/>
      <sheetName val="RDG-nestand."/>
      <sheetName val="OST.SVEOB.DOBIT"/>
      <sheetName val="NOVČANI-indirekt."/>
      <sheetName val="NOVČANI-direktn."/>
      <sheetName val="NOVČANI-stari"/>
      <sheetName val="PROMJ.KAPIT.HSFI"/>
      <sheetName val="PROMJ.KAPIT.MSFI"/>
      <sheetName val="PROMJ.KAPITALA-staro"/>
      <sheetName val="PR-1-posl.prihodi"/>
      <sheetName val="PR-1a-ostali.posl.prih."/>
      <sheetName val="RA-1-posl.rashodi"/>
      <sheetName val="RA-2-amortizacija"/>
      <sheetName val="RA-3-ostali-troš."/>
      <sheetName val="RA-1a-ostali-posl-rash."/>
      <sheetName val="PR-2-financ.prih."/>
      <sheetName val="RA-4-financ.rash."/>
      <sheetName val="PR-3-izvanred.prih."/>
      <sheetName val="RA-5-izvanred.rash."/>
      <sheetName val="PD"/>
      <sheetName val="DFG-GFG"/>
      <sheetName val="A1-dug.imovina"/>
      <sheetName val="A-1-svodnipregled"/>
      <sheetName val="A-1-tabele"/>
      <sheetName val="A-2-dug.fin.imovina"/>
      <sheetName val="A-2-svodnipregled"/>
      <sheetName val="A-3-dugor.potr."/>
      <sheetName val="A-3-svodnipregled"/>
      <sheetName val="A-4-odg.porez.imov."/>
      <sheetName val="A-4-svodnipregled"/>
      <sheetName val="A-5-zalihe"/>
      <sheetName val="ZALIHE-svodni"/>
      <sheetName val="A-6a-potr.povez.druš."/>
      <sheetName val="POTR.POVEZ.-svodni"/>
      <sheetName val="A-6-kupci"/>
      <sheetName val="KUPCI-svodnipregl."/>
      <sheetName val="A-7-ostala.potr."/>
      <sheetName val="OSTAL.POTR.-svodni"/>
      <sheetName val="A-8-financ.imov."/>
      <sheetName val="FINANC.IMOV.-svodni"/>
      <sheetName val="A-9-novac"/>
      <sheetName val="NOVAC-svodni"/>
      <sheetName val="A-10-akt.vrem.razg."/>
      <sheetName val="AVR-svodni"/>
      <sheetName val="A-12-izvbil.zap."/>
      <sheetName val="P-1-kapital"/>
      <sheetName val="P-1-tabela"/>
      <sheetName val="DFG-1"/>
      <sheetName val="revaloriz.rez."/>
      <sheetName val="REVAL.REZ.-svodni"/>
      <sheetName val="P-2-dug.rezervir."/>
      <sheetName val="DUG.REZERVIR.-svodni"/>
      <sheetName val="P-3-dug.obv."/>
      <sheetName val="DUGOR.OBV.-svodni"/>
      <sheetName val="DUG.OBV.-tabele"/>
      <sheetName val="P-3a-ODGOĐ.POR.OBVEZA"/>
      <sheetName val="ODG.POR.OBVEZA-svodni"/>
      <sheetName val="P-5a-obv.povez.dr."/>
      <sheetName val="OBV.POVEZ.DOPR.-svodni"/>
      <sheetName val="P-4-kratk.fin.obv."/>
      <sheetName val="KRATK.FIN.OBV.-svodni"/>
      <sheetName val="KRATK.FIN.OBV.-tabele"/>
      <sheetName val="P-5-dobavlj."/>
      <sheetName val="DOBAVLJ.-svodni"/>
      <sheetName val="P-7-zaposl."/>
      <sheetName val="ZAPOSL-svodni"/>
      <sheetName val="P-6-obv.porez.dopr."/>
      <sheetName val="OBV.POREZ.DOPR.-svodni"/>
      <sheetName val="P-7-ostale.obv."/>
      <sheetName val="OSTAL.OBV.-svodni"/>
      <sheetName val="P-8-pas.vrem.razg."/>
      <sheetName val="PVR-svodni"/>
      <sheetName val="P-9-izvbil.zap."/>
      <sheetName val="OBRAZAC.2."/>
      <sheetName val="OBRAZAC.3."/>
      <sheetName val="OBRAZAC.4."/>
      <sheetName val="OBRAZAC.7."/>
      <sheetName val="OBRAZAC.8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marina.corko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0.281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247</v>
      </c>
      <c r="B1" s="145"/>
      <c r="C1" s="14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2" t="s">
        <v>248</v>
      </c>
      <c r="B2" s="183"/>
      <c r="C2" s="183"/>
      <c r="D2" s="184"/>
      <c r="E2" s="119" t="s">
        <v>321</v>
      </c>
      <c r="F2" s="12"/>
      <c r="G2" s="13" t="s">
        <v>249</v>
      </c>
      <c r="H2" s="119" t="s">
        <v>322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5" t="s">
        <v>250</v>
      </c>
      <c r="B6" s="136"/>
      <c r="C6" s="150" t="s">
        <v>323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8" t="s">
        <v>251</v>
      </c>
      <c r="B8" s="189"/>
      <c r="C8" s="150" t="s">
        <v>324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0" t="s">
        <v>252</v>
      </c>
      <c r="B10" s="180"/>
      <c r="C10" s="150" t="s">
        <v>325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5" t="s">
        <v>253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5" t="s">
        <v>254</v>
      </c>
      <c r="B14" s="136"/>
      <c r="C14" s="178">
        <v>42000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5" t="s">
        <v>255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5" t="s">
        <v>256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5" t="s">
        <v>257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5" t="s">
        <v>258</v>
      </c>
      <c r="B22" s="136"/>
      <c r="C22" s="120">
        <v>472</v>
      </c>
      <c r="D22" s="152" t="s">
        <v>327</v>
      </c>
      <c r="E22" s="163"/>
      <c r="F22" s="164"/>
      <c r="G22" s="135"/>
      <c r="H22" s="17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5" t="s">
        <v>259</v>
      </c>
      <c r="B24" s="136"/>
      <c r="C24" s="120">
        <v>5</v>
      </c>
      <c r="D24" s="152" t="s">
        <v>331</v>
      </c>
      <c r="E24" s="163"/>
      <c r="F24" s="163"/>
      <c r="G24" s="164"/>
      <c r="H24" s="51" t="s">
        <v>260</v>
      </c>
      <c r="I24" s="121">
        <v>641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0"/>
      <c r="L25" s="10"/>
    </row>
    <row r="26" spans="1:12" ht="12.75">
      <c r="A26" s="135" t="s">
        <v>261</v>
      </c>
      <c r="B26" s="136"/>
      <c r="C26" s="122" t="s">
        <v>332</v>
      </c>
      <c r="D26" s="25"/>
      <c r="E26" s="33"/>
      <c r="F26" s="24"/>
      <c r="G26" s="165" t="s">
        <v>262</v>
      </c>
      <c r="H26" s="136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263</v>
      </c>
      <c r="B28" s="167"/>
      <c r="C28" s="168"/>
      <c r="D28" s="168"/>
      <c r="E28" s="169" t="s">
        <v>264</v>
      </c>
      <c r="F28" s="170"/>
      <c r="G28" s="170"/>
      <c r="H28" s="171" t="s">
        <v>265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0" t="s">
        <v>334</v>
      </c>
      <c r="B30" s="153"/>
      <c r="C30" s="153"/>
      <c r="D30" s="154"/>
      <c r="E30" s="160" t="s">
        <v>335</v>
      </c>
      <c r="F30" s="153"/>
      <c r="G30" s="153"/>
      <c r="H30" s="150" t="s">
        <v>336</v>
      </c>
      <c r="I30" s="151"/>
      <c r="J30" s="10"/>
      <c r="K30" s="10"/>
      <c r="L30" s="10"/>
    </row>
    <row r="31" spans="1:12" ht="12.75">
      <c r="A31" s="93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ht="12.75">
      <c r="A32" s="160" t="s">
        <v>337</v>
      </c>
      <c r="B32" s="153"/>
      <c r="C32" s="153"/>
      <c r="D32" s="154"/>
      <c r="E32" s="160" t="s">
        <v>338</v>
      </c>
      <c r="F32" s="153"/>
      <c r="G32" s="153"/>
      <c r="H32" s="150" t="s">
        <v>339</v>
      </c>
      <c r="I32" s="15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0" t="s">
        <v>340</v>
      </c>
      <c r="B34" s="153"/>
      <c r="C34" s="153"/>
      <c r="D34" s="154"/>
      <c r="E34" s="160" t="s">
        <v>327</v>
      </c>
      <c r="F34" s="153"/>
      <c r="G34" s="153"/>
      <c r="H34" s="150" t="s">
        <v>341</v>
      </c>
      <c r="I34" s="15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0" t="s">
        <v>342</v>
      </c>
      <c r="B36" s="153"/>
      <c r="C36" s="153"/>
      <c r="D36" s="154"/>
      <c r="E36" s="160" t="s">
        <v>343</v>
      </c>
      <c r="F36" s="153"/>
      <c r="G36" s="153"/>
      <c r="H36" s="150" t="s">
        <v>344</v>
      </c>
      <c r="I36" s="151"/>
      <c r="J36" s="10"/>
      <c r="K36" s="10"/>
      <c r="L36" s="10"/>
    </row>
    <row r="37" spans="1:12" ht="12.75">
      <c r="A37" s="102"/>
      <c r="B37" s="30"/>
      <c r="C37" s="155"/>
      <c r="D37" s="156"/>
      <c r="E37" s="16"/>
      <c r="F37" s="155"/>
      <c r="G37" s="156"/>
      <c r="H37" s="16"/>
      <c r="I37" s="94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0" t="s">
        <v>266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2"/>
      <c r="B45" s="30"/>
      <c r="C45" s="155"/>
      <c r="D45" s="156"/>
      <c r="E45" s="16"/>
      <c r="F45" s="155"/>
      <c r="G45" s="157"/>
      <c r="H45" s="35"/>
      <c r="I45" s="106"/>
      <c r="J45" s="10"/>
      <c r="K45" s="10"/>
      <c r="L45" s="10"/>
    </row>
    <row r="46" spans="1:12" ht="12.75">
      <c r="A46" s="130" t="s">
        <v>267</v>
      </c>
      <c r="B46" s="131"/>
      <c r="C46" s="152" t="s">
        <v>345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0" t="s">
        <v>269</v>
      </c>
      <c r="B48" s="131"/>
      <c r="C48" s="137" t="s">
        <v>346</v>
      </c>
      <c r="D48" s="133"/>
      <c r="E48" s="134"/>
      <c r="F48" s="16"/>
      <c r="G48" s="51" t="s">
        <v>270</v>
      </c>
      <c r="H48" s="137" t="s">
        <v>347</v>
      </c>
      <c r="I48" s="13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0" t="s">
        <v>256</v>
      </c>
      <c r="B50" s="131"/>
      <c r="C50" s="132" t="s">
        <v>348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5" t="s">
        <v>271</v>
      </c>
      <c r="B52" s="136"/>
      <c r="C52" s="137" t="s">
        <v>349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7"/>
      <c r="B53" s="20"/>
      <c r="C53" s="146" t="s">
        <v>272</v>
      </c>
      <c r="D53" s="146"/>
      <c r="E53" s="146"/>
      <c r="F53" s="146"/>
      <c r="G53" s="146"/>
      <c r="H53" s="146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9" t="s">
        <v>273</v>
      </c>
      <c r="C55" s="140"/>
      <c r="D55" s="140"/>
      <c r="E55" s="14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7"/>
      <c r="B57" s="141" t="s">
        <v>306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ht="12.75">
      <c r="A58" s="107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7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47" t="s">
        <v>276</v>
      </c>
      <c r="H62" s="148"/>
      <c r="I62" s="14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marina.corko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2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42187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352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277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>
        <v>0</v>
      </c>
      <c r="K7" s="6">
        <v>0</v>
      </c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102544228</v>
      </c>
      <c r="K8" s="53">
        <f>K9+K16+K26+K35+K39</f>
        <v>100374261.62587999</v>
      </c>
    </row>
    <row r="9" spans="1:11" ht="12.75">
      <c r="A9" s="208" t="s">
        <v>204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1360167</v>
      </c>
      <c r="K9" s="53">
        <f>SUM(K10:K15)</f>
        <v>1065892.1900000002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231035</v>
      </c>
      <c r="K10" s="7">
        <v>231034.81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1129132</v>
      </c>
      <c r="K11" s="7">
        <v>834857.3800000001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207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ht="12.75">
      <c r="A14" s="208" t="s">
        <v>208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0</v>
      </c>
      <c r="K14" s="7">
        <v>0</v>
      </c>
    </row>
    <row r="15" spans="1:11" ht="12.75">
      <c r="A15" s="208" t="s">
        <v>209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 ht="12.75">
      <c r="A16" s="208" t="s">
        <v>205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99125205</v>
      </c>
      <c r="K16" s="53">
        <f>SUM(K17:K25)</f>
        <v>98409210.67587999</v>
      </c>
    </row>
    <row r="17" spans="1:11" ht="12.75">
      <c r="A17" s="208" t="s">
        <v>210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16674134</v>
      </c>
      <c r="K17" s="7">
        <v>16671431.16</v>
      </c>
    </row>
    <row r="18" spans="1:11" ht="12.75">
      <c r="A18" s="208" t="s">
        <v>246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18813567</v>
      </c>
      <c r="K18" s="7">
        <v>18877472.13620998</v>
      </c>
    </row>
    <row r="19" spans="1:11" ht="12.75">
      <c r="A19" s="208" t="s">
        <v>211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52824841</v>
      </c>
      <c r="K19" s="7">
        <v>54576030.23446402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6138794</v>
      </c>
      <c r="K20" s="7">
        <v>5257585.205206003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1018686</v>
      </c>
      <c r="K22" s="7">
        <v>324493.74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3655183</v>
      </c>
      <c r="K23" s="7">
        <v>2695374.46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0</v>
      </c>
      <c r="K25" s="7">
        <v>6823.74</v>
      </c>
    </row>
    <row r="26" spans="1:11" ht="12.75">
      <c r="A26" s="208" t="s">
        <v>189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2058856</v>
      </c>
      <c r="K26" s="53">
        <f>SUM(K27:K34)</f>
        <v>899158.76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0</v>
      </c>
      <c r="K27" s="7">
        <v>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2058856</v>
      </c>
      <c r="K29" s="7">
        <v>665658.76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0</v>
      </c>
      <c r="K31" s="7">
        <v>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0</v>
      </c>
      <c r="K32" s="7">
        <v>0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233500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 ht="12.75">
      <c r="A40" s="197" t="s">
        <v>239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120519071</v>
      </c>
      <c r="K40" s="53">
        <f>K41+K49+K56+K64</f>
        <v>131894582.22146569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72414414</v>
      </c>
      <c r="K41" s="53">
        <f>SUM(K42:K48)</f>
        <v>80184211.22585568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17897014</v>
      </c>
      <c r="K42" s="7">
        <v>19113718.8065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15368432</v>
      </c>
      <c r="K43" s="7">
        <v>14929263.84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36038990</v>
      </c>
      <c r="K44" s="7">
        <v>43633509.03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2043032</v>
      </c>
      <c r="K45" s="7">
        <v>1471745.5423556801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1066946</v>
      </c>
      <c r="K46" s="7">
        <v>1035974.007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46939778</v>
      </c>
      <c r="K49" s="53">
        <f>SUM(K50:K55)</f>
        <v>49736691.600782</v>
      </c>
    </row>
    <row r="50" spans="1:11" ht="12.75">
      <c r="A50" s="208" t="s">
        <v>199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30299</v>
      </c>
      <c r="K50" s="7">
        <v>2403216.66</v>
      </c>
    </row>
    <row r="51" spans="1:11" ht="12.75">
      <c r="A51" s="208" t="s">
        <v>200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43296708</v>
      </c>
      <c r="K51" s="7">
        <v>45608823.509552</v>
      </c>
    </row>
    <row r="52" spans="1:11" ht="12.75">
      <c r="A52" s="208" t="s">
        <v>201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202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134503</v>
      </c>
      <c r="K53" s="7">
        <v>279006.95999999996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3478268</v>
      </c>
      <c r="K54" s="7">
        <v>1392319.73083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0</v>
      </c>
      <c r="K55" s="7">
        <v>53324.7404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63500</v>
      </c>
      <c r="K56" s="53">
        <f>SUM(K57:K63)</f>
        <v>40000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0</v>
      </c>
    </row>
    <row r="59" spans="1:11" ht="12.75">
      <c r="A59" s="208" t="s">
        <v>241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0</v>
      </c>
      <c r="K61" s="7">
        <v>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63500</v>
      </c>
      <c r="K62" s="7">
        <v>40000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 ht="12.75">
      <c r="A64" s="208" t="s">
        <v>206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1101379</v>
      </c>
      <c r="K64" s="7">
        <v>1933679.3948279999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122745</v>
      </c>
      <c r="K65" s="7">
        <v>643535.531522</v>
      </c>
    </row>
    <row r="66" spans="1:11" ht="12.75">
      <c r="A66" s="197" t="s">
        <v>240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223186044</v>
      </c>
      <c r="K66" s="53">
        <f>K7+K8+K40+K65</f>
        <v>232912379.3788677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19048463</v>
      </c>
      <c r="K67" s="8">
        <v>9330347.59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190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81207810</v>
      </c>
      <c r="K69" s="54">
        <f>K70+K71+K72+K78+K79+K82+K85</f>
        <v>77634108.4128373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55641066</v>
      </c>
      <c r="K70" s="7">
        <v>55641341.43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7824089</v>
      </c>
      <c r="K71" s="7">
        <v>7824088.82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6467307</v>
      </c>
      <c r="K72" s="53">
        <f>K73+K74-K75+K76+K77</f>
        <v>6467306.715299999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2778353</v>
      </c>
      <c r="K73" s="7">
        <v>2778352.8123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1000000</v>
      </c>
      <c r="K74" s="7">
        <v>1000000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0</v>
      </c>
      <c r="K75" s="7">
        <v>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0</v>
      </c>
      <c r="K76" s="7">
        <v>0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2688954</v>
      </c>
      <c r="K77" s="7">
        <v>2688953.9029999995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0</v>
      </c>
      <c r="K78" s="7">
        <v>0</v>
      </c>
    </row>
    <row r="79" spans="1:11" ht="12.75">
      <c r="A79" s="208" t="s">
        <v>237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8901071</v>
      </c>
      <c r="K79" s="53">
        <f>K80-K81</f>
        <v>5262486.021703627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8913922</v>
      </c>
      <c r="K80" s="7">
        <v>11215980.637628626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12851</v>
      </c>
      <c r="K81" s="7">
        <v>5953494.615924999</v>
      </c>
    </row>
    <row r="82" spans="1:11" ht="12.75">
      <c r="A82" s="208" t="s">
        <v>238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2374277</v>
      </c>
      <c r="K82" s="53">
        <f>K83-K84</f>
        <v>2438885.4258336797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2374277</v>
      </c>
      <c r="K83" s="7">
        <v>2438885.4258336797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0</v>
      </c>
      <c r="K84" s="7">
        <v>0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1400000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0</v>
      </c>
      <c r="K87" s="7">
        <v>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1400000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64834458</v>
      </c>
      <c r="K90" s="53">
        <f>SUM(K91:K99)</f>
        <v>55354858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242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63527196</v>
      </c>
      <c r="K93" s="7">
        <v>53825908</v>
      </c>
    </row>
    <row r="94" spans="1:11" ht="12.75">
      <c r="A94" s="208" t="s">
        <v>243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244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ht="12.75">
      <c r="A96" s="208" t="s">
        <v>245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1307262</v>
      </c>
      <c r="K98" s="7">
        <v>1528950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75379912</v>
      </c>
      <c r="K100" s="53">
        <f>SUM(K101:K112)</f>
        <v>94704152.842562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0</v>
      </c>
      <c r="K101" s="7">
        <v>-0.1971200006082654</v>
      </c>
    </row>
    <row r="102" spans="1:11" ht="12.75">
      <c r="A102" s="208" t="s">
        <v>242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0</v>
      </c>
      <c r="K102" s="7">
        <v>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39234136</v>
      </c>
      <c r="K103" s="7">
        <v>49942093.1546</v>
      </c>
    </row>
    <row r="104" spans="1:11" ht="12.75">
      <c r="A104" s="208" t="s">
        <v>243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1528767</v>
      </c>
      <c r="K104" s="7">
        <v>2087630.687678</v>
      </c>
    </row>
    <row r="105" spans="1:11" ht="12.75">
      <c r="A105" s="208" t="s">
        <v>244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25925080</v>
      </c>
      <c r="K105" s="7">
        <v>33076138.48065</v>
      </c>
    </row>
    <row r="106" spans="1:11" ht="12.75">
      <c r="A106" s="208" t="s">
        <v>245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0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3206165</v>
      </c>
      <c r="K108" s="7">
        <v>2953180.7033479996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5215350</v>
      </c>
      <c r="K109" s="7">
        <v>6293103.502431999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4395</v>
      </c>
      <c r="K110" s="7">
        <v>4394.7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266019</v>
      </c>
      <c r="K112" s="7">
        <v>347611.810974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1763864</v>
      </c>
      <c r="K113" s="7">
        <f>5219259.598-1400000</f>
        <v>3819259.598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223186044</v>
      </c>
      <c r="K114" s="53">
        <f>K69+K86+K90+K100+K113</f>
        <v>232912378.85339928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19048463</v>
      </c>
      <c r="K115" s="8">
        <v>9330347.59</v>
      </c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81003704</v>
      </c>
      <c r="K118" s="7">
        <v>77489436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204106</v>
      </c>
      <c r="K119" s="8">
        <v>144672.05</v>
      </c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7">
      <selection activeCell="L8" sqref="L8"/>
    </sheetView>
  </sheetViews>
  <sheetFormatPr defaultColWidth="9.140625" defaultRowHeight="12.75"/>
  <cols>
    <col min="1" max="7" width="9.140625" style="52" customWidth="1"/>
    <col min="8" max="8" width="2.5742187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353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351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278</v>
      </c>
      <c r="J4" s="237" t="s">
        <v>317</v>
      </c>
      <c r="K4" s="237"/>
      <c r="L4" s="237" t="s">
        <v>318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132861476</v>
      </c>
      <c r="K7" s="54">
        <f>SUM(K8:K9)</f>
        <v>46446894</v>
      </c>
      <c r="L7" s="54">
        <f>SUM(L8:L9)</f>
        <v>152047458.34163597</v>
      </c>
      <c r="M7" s="54">
        <f>SUM(M8:M9)</f>
        <v>52686926.533901975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132428569</v>
      </c>
      <c r="K8" s="7">
        <v>46176681</v>
      </c>
      <c r="L8" s="7">
        <v>151510553.44076</v>
      </c>
      <c r="M8" s="7">
        <v>52602632.01595998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432907</v>
      </c>
      <c r="K9" s="7">
        <v>270213</v>
      </c>
      <c r="L9" s="7">
        <v>536904.900876</v>
      </c>
      <c r="M9" s="7">
        <v>84294.517942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132555449</v>
      </c>
      <c r="K10" s="53">
        <f>K11+K12+K16+K20+K21+K22+K25+K26</f>
        <v>42723639</v>
      </c>
      <c r="L10" s="53">
        <f>L11+L12+L16+L20+L21+L22+L25+L26</f>
        <v>145903999.86283833</v>
      </c>
      <c r="M10" s="53">
        <f>M11+M12+M16+M20+M21+M22+M25+M26</f>
        <v>50897159.5741553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1865359</v>
      </c>
      <c r="K11" s="7">
        <v>-2248500</v>
      </c>
      <c r="L11" s="7">
        <v>-749144.6499999911</v>
      </c>
      <c r="M11" s="7">
        <v>4861110.010000005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79983042</v>
      </c>
      <c r="K12" s="53">
        <f>SUM(K13:K15)</f>
        <v>27001395</v>
      </c>
      <c r="L12" s="53">
        <f>SUM(L13:L15)</f>
        <v>88371884.97915031</v>
      </c>
      <c r="M12" s="53">
        <f>SUM(M13:M15)</f>
        <v>24975632.864705287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64181421</v>
      </c>
      <c r="K13" s="7">
        <v>21436271</v>
      </c>
      <c r="L13" s="7">
        <v>68353324.94725032</v>
      </c>
      <c r="M13" s="7">
        <v>18274005.39405629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9273625</v>
      </c>
      <c r="K14" s="7">
        <v>3239127</v>
      </c>
      <c r="L14" s="7">
        <v>9199760.20561</v>
      </c>
      <c r="M14" s="7">
        <v>3858194.572757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6527996</v>
      </c>
      <c r="K15" s="7">
        <v>2325997</v>
      </c>
      <c r="L15" s="7">
        <v>10818799.82629</v>
      </c>
      <c r="M15" s="7">
        <v>2843432.897892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38382193</v>
      </c>
      <c r="K16" s="53">
        <f>SUM(K17:K19)</f>
        <v>13986276</v>
      </c>
      <c r="L16" s="53">
        <f>SUM(L17:L19)</f>
        <v>40498467.831816</v>
      </c>
      <c r="M16" s="53">
        <f>SUM(M17:M19)</f>
        <v>13848009.625016004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23905232</v>
      </c>
      <c r="K17" s="7">
        <v>8663850</v>
      </c>
      <c r="L17" s="7">
        <v>25653478.326252002</v>
      </c>
      <c r="M17" s="7">
        <v>8659104.836252004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8545741</v>
      </c>
      <c r="K18" s="7">
        <v>3147443</v>
      </c>
      <c r="L18" s="7">
        <v>8960847.403064001</v>
      </c>
      <c r="M18" s="7">
        <v>3316198.318864001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5931220</v>
      </c>
      <c r="K19" s="7">
        <v>2174983</v>
      </c>
      <c r="L19" s="7">
        <v>5884142.1025</v>
      </c>
      <c r="M19" s="7">
        <v>1872706.4699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5878082</v>
      </c>
      <c r="K20" s="7">
        <v>1861024</v>
      </c>
      <c r="L20" s="7">
        <v>5423779.3108520005</v>
      </c>
      <c r="M20" s="7">
        <v>1738848.4642520002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6111376</v>
      </c>
      <c r="K21" s="7">
        <v>2085367</v>
      </c>
      <c r="L21" s="7">
        <v>10116250.670958</v>
      </c>
      <c r="M21" s="7">
        <v>3973558.6101820003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1500000</v>
      </c>
      <c r="M22" s="53">
        <f>SUM(M23:M24)</f>
        <v>1500000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1500000</v>
      </c>
      <c r="M24" s="7">
        <v>1500000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335397</v>
      </c>
      <c r="K26" s="7">
        <v>38077</v>
      </c>
      <c r="L26" s="7">
        <v>742761.720062</v>
      </c>
      <c r="M26" s="7"/>
    </row>
    <row r="27" spans="1:13" ht="12.75">
      <c r="A27" s="197" t="s">
        <v>212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6542626</v>
      </c>
      <c r="K27" s="53">
        <f>SUM(K28:K32)</f>
        <v>251472</v>
      </c>
      <c r="L27" s="53">
        <f>SUM(L28:L32)</f>
        <v>1781271.4207120002</v>
      </c>
      <c r="M27" s="53">
        <f>SUM(M28:M32)</f>
        <v>836174.9589700003</v>
      </c>
    </row>
    <row r="28" spans="1:13" ht="12.75">
      <c r="A28" s="197" t="s">
        <v>226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598249</v>
      </c>
      <c r="K29" s="7">
        <v>254063</v>
      </c>
      <c r="L29" s="7">
        <v>1779910.8556600001</v>
      </c>
      <c r="M29" s="7">
        <v>834814.3939180003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7" t="s">
        <v>222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0</v>
      </c>
      <c r="K31" s="7">
        <v>-16</v>
      </c>
      <c r="L31" s="7">
        <v>0</v>
      </c>
      <c r="M31" s="7">
        <v>0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5944377</v>
      </c>
      <c r="K32" s="7">
        <v>-2575</v>
      </c>
      <c r="L32" s="7">
        <v>1360.565052</v>
      </c>
      <c r="M32" s="7">
        <v>1360.565052</v>
      </c>
    </row>
    <row r="33" spans="1:13" ht="12.75">
      <c r="A33" s="197" t="s">
        <v>213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4454859</v>
      </c>
      <c r="K33" s="53">
        <f>SUM(K34:K37)</f>
        <v>1586548</v>
      </c>
      <c r="L33" s="53">
        <f>SUM(L34:L37)</f>
        <v>5474018.59343</v>
      </c>
      <c r="M33" s="53">
        <f>SUM(M34:M37)</f>
        <v>1658825.7747899997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4441041</v>
      </c>
      <c r="K35" s="7">
        <v>1579797</v>
      </c>
      <c r="L35" s="7">
        <v>5459433.43343</v>
      </c>
      <c r="M35" s="7">
        <v>1658674.8147899997</v>
      </c>
    </row>
    <row r="36" spans="1:13" ht="12.75">
      <c r="A36" s="197" t="s">
        <v>223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13818</v>
      </c>
      <c r="K37" s="7">
        <v>6751</v>
      </c>
      <c r="L37" s="7">
        <v>14585.16</v>
      </c>
      <c r="M37" s="7">
        <v>150.95999999999913</v>
      </c>
    </row>
    <row r="38" spans="1:13" ht="12.75">
      <c r="A38" s="197" t="s">
        <v>194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7" t="s">
        <v>195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7" t="s">
        <v>224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>
        <v>0</v>
      </c>
      <c r="L40" s="7">
        <v>16797.161399999997</v>
      </c>
      <c r="M40" s="7">
        <v>16797.161399999997</v>
      </c>
    </row>
    <row r="41" spans="1:13" ht="12.75">
      <c r="A41" s="197" t="s">
        <v>225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>
        <v>0</v>
      </c>
      <c r="L41" s="7">
        <v>13839.152399999999</v>
      </c>
      <c r="M41" s="7">
        <v>13839.152399999999</v>
      </c>
    </row>
    <row r="42" spans="1:13" ht="12.75">
      <c r="A42" s="197" t="s">
        <v>214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139404102</v>
      </c>
      <c r="K42" s="53">
        <f>K7+K27+K38+K40</f>
        <v>46698366</v>
      </c>
      <c r="L42" s="53">
        <f>L7+L27+L38+L40</f>
        <v>153845526.92374796</v>
      </c>
      <c r="M42" s="53">
        <f>M7+M27+M38+M40</f>
        <v>53539898.654271975</v>
      </c>
    </row>
    <row r="43" spans="1:13" ht="12.75">
      <c r="A43" s="197" t="s">
        <v>215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137010308</v>
      </c>
      <c r="K43" s="53">
        <f>K10+K33+K39+K41</f>
        <v>44310187</v>
      </c>
      <c r="L43" s="53">
        <f>L10+L33+L39+L41</f>
        <v>151391857.60866833</v>
      </c>
      <c r="M43" s="53">
        <f>M10+M33+M39+M41</f>
        <v>52569824.5013453</v>
      </c>
    </row>
    <row r="44" spans="1:13" ht="12.75">
      <c r="A44" s="197" t="s">
        <v>235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2393794</v>
      </c>
      <c r="K44" s="53">
        <f>K42-K43</f>
        <v>2388179</v>
      </c>
      <c r="L44" s="53">
        <f>L42-L43</f>
        <v>2453669.3150796294</v>
      </c>
      <c r="M44" s="53">
        <f>M42-M43</f>
        <v>970074.152926676</v>
      </c>
    </row>
    <row r="45" spans="1:13" ht="12.75">
      <c r="A45" s="217" t="s">
        <v>217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2393794</v>
      </c>
      <c r="K45" s="53">
        <f>IF(K42&gt;K43,K42-K43,0)</f>
        <v>2388179</v>
      </c>
      <c r="L45" s="53">
        <f>IF(L42&gt;L43,L42-L43,0)</f>
        <v>2453669.3150796294</v>
      </c>
      <c r="M45" s="53">
        <f>IF(M42&gt;M43,M42-M43,0)</f>
        <v>970074.152926676</v>
      </c>
    </row>
    <row r="46" spans="1:13" ht="12.75">
      <c r="A46" s="217" t="s">
        <v>218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216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19517</v>
      </c>
      <c r="K47" s="7">
        <v>12933</v>
      </c>
      <c r="L47" s="7">
        <v>14784</v>
      </c>
      <c r="M47" s="7">
        <v>7000</v>
      </c>
    </row>
    <row r="48" spans="1:13" ht="12.75">
      <c r="A48" s="197" t="s">
        <v>236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2374277</v>
      </c>
      <c r="K48" s="53">
        <f>K44-K47</f>
        <v>2375246</v>
      </c>
      <c r="L48" s="53">
        <f>L44-L47</f>
        <v>2438885.3150796294</v>
      </c>
      <c r="M48" s="53">
        <f>M44-M47</f>
        <v>963074.152926676</v>
      </c>
    </row>
    <row r="49" spans="1:13" ht="12.75">
      <c r="A49" s="217" t="s">
        <v>191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2374277</v>
      </c>
      <c r="K49" s="53">
        <f>IF(K48&gt;0,K48,0)</f>
        <v>2375246</v>
      </c>
      <c r="L49" s="53">
        <f>IF(L48&gt;0,L48,0)</f>
        <v>2438885.3150796294</v>
      </c>
      <c r="M49" s="53">
        <f>IF(M48&gt;0,M48,0)</f>
        <v>963074.152926676</v>
      </c>
    </row>
    <row r="50" spans="1:13" ht="12.75">
      <c r="A50" s="241" t="s">
        <v>219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233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2391505</v>
      </c>
      <c r="K53" s="7">
        <v>2373086</v>
      </c>
      <c r="L53" s="7">
        <v>2496791</v>
      </c>
      <c r="M53" s="7">
        <v>981245</v>
      </c>
    </row>
    <row r="54" spans="1:13" ht="12.75">
      <c r="A54" s="238" t="s">
        <v>234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>
        <v>-17228</v>
      </c>
      <c r="K54" s="8">
        <v>2160</v>
      </c>
      <c r="L54" s="8">
        <v>-57906</v>
      </c>
      <c r="M54" s="8">
        <v>-18171</v>
      </c>
    </row>
    <row r="55" spans="1:13" ht="12.75" customHeight="1">
      <c r="A55" s="214" t="s">
        <v>188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203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2374277</v>
      </c>
      <c r="K56" s="6">
        <v>2375246</v>
      </c>
      <c r="L56" s="6">
        <f>L48</f>
        <v>2438885.3150796294</v>
      </c>
      <c r="M56" s="6">
        <f>M48</f>
        <v>963074.152926676</v>
      </c>
    </row>
    <row r="57" spans="1:13" ht="12.75">
      <c r="A57" s="197" t="s">
        <v>220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227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228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229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230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231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232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221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192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193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2374277</v>
      </c>
      <c r="K67" s="61">
        <f>K56+K66</f>
        <v>2375246</v>
      </c>
      <c r="L67" s="61">
        <f>L56+L66</f>
        <v>2438885.3150796294</v>
      </c>
      <c r="M67" s="61">
        <f>M56+M66</f>
        <v>963074.152926676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>
        <v>2391505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233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2391505</v>
      </c>
      <c r="K70" s="7">
        <v>2373086</v>
      </c>
      <c r="L70" s="7">
        <v>2496791</v>
      </c>
      <c r="M70" s="7">
        <v>981245</v>
      </c>
    </row>
    <row r="71" spans="1:13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-17228</v>
      </c>
      <c r="K71" s="8">
        <v>2160</v>
      </c>
      <c r="L71" s="8">
        <v>-57906</v>
      </c>
      <c r="M71" s="8">
        <v>-18171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353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354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2393794</v>
      </c>
      <c r="K7" s="7">
        <v>2453669.3150796294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5878082</v>
      </c>
      <c r="K8" s="7">
        <v>5423779.3108520005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8163598</v>
      </c>
      <c r="K9" s="7">
        <v>2318082.62985602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0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1711658.9193873107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1496029</v>
      </c>
      <c r="K12" s="7">
        <v>3796207.106477999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17931503</v>
      </c>
      <c r="K13" s="53">
        <f>SUM(K7:K12)</f>
        <v>15703397.28165296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 t="s">
        <v>355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13903495</v>
      </c>
      <c r="K15" s="7">
        <v>11306718.185345007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2721453</v>
      </c>
      <c r="K16" s="7">
        <v>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0</v>
      </c>
      <c r="K17" s="7">
        <v>0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16624948</v>
      </c>
      <c r="K18" s="53">
        <f>SUM(K14:K17)</f>
        <v>11306718.185345007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1306555</v>
      </c>
      <c r="K19" s="53">
        <f>IF(K13&gt;K18,K13-K18,0)</f>
        <v>4396679.096307954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0</v>
      </c>
      <c r="K22" s="7">
        <v>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412501</v>
      </c>
      <c r="K23" s="7">
        <v>1778321.24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0</v>
      </c>
      <c r="K24" s="7">
        <v>0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>
        <v>0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0</v>
      </c>
      <c r="K26" s="7">
        <v>0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412501</v>
      </c>
      <c r="K27" s="53">
        <f>SUM(K22:K26)</f>
        <v>1778321.24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6094014</v>
      </c>
      <c r="K28" s="7">
        <v>5045546.486731956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>
        <v>0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0</v>
      </c>
      <c r="K30" s="7">
        <v>206123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6094014</v>
      </c>
      <c r="K31" s="53">
        <f>SUM(K28:K30)</f>
        <v>5251669.486731956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5681513</v>
      </c>
      <c r="K33" s="53">
        <f>IF(K31&gt;K27,K31-K27,0)</f>
        <v>3473348.2467319556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11216980</v>
      </c>
      <c r="K36" s="7">
        <v>887587.8443180025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11216980</v>
      </c>
      <c r="K38" s="53">
        <f>SUM(K35:K37)</f>
        <v>887587.8443180025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0</v>
      </c>
      <c r="K39" s="7">
        <v>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392777</v>
      </c>
      <c r="K41" s="7">
        <v>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6168152</v>
      </c>
      <c r="K43" s="7">
        <v>1553229.817116335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6560929</v>
      </c>
      <c r="K44" s="53">
        <f>SUM(K39:K43)</f>
        <v>1553229.817116335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4656051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665641.9727983326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281093</v>
      </c>
      <c r="K47" s="53">
        <f>IF(K19-K20+K32-K33+K45-K46&gt;0,K19-K20+K32-K33+K45-K46,0)</f>
        <v>257688.8767776657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820286</v>
      </c>
      <c r="K49" s="7">
        <v>1675990.99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281093</v>
      </c>
      <c r="K50" s="7">
        <v>257688.40482799988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1101379</v>
      </c>
      <c r="K52" s="61">
        <f>K49+K50-K51</f>
        <v>1933679.3948279999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198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197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281</v>
      </c>
      <c r="D2" s="284"/>
      <c r="E2" s="127" t="s">
        <v>321</v>
      </c>
      <c r="F2" s="43" t="s">
        <v>249</v>
      </c>
      <c r="G2" s="285" t="s">
        <v>322</v>
      </c>
      <c r="H2" s="286"/>
      <c r="I2" s="74"/>
      <c r="J2" s="74"/>
      <c r="K2" s="74"/>
      <c r="L2" s="77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0" t="s">
        <v>304</v>
      </c>
      <c r="J3" s="81" t="s">
        <v>150</v>
      </c>
      <c r="K3" s="81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282</v>
      </c>
      <c r="K4" s="82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55641066</v>
      </c>
      <c r="K5" s="45">
        <v>55641341.43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7824089</v>
      </c>
      <c r="K6" s="46">
        <v>7824088.82</v>
      </c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6467307</v>
      </c>
      <c r="K7" s="46">
        <v>6467306.715299999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8901071</v>
      </c>
      <c r="K8" s="46">
        <v>5262486.021703627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2374277</v>
      </c>
      <c r="K9" s="46">
        <v>2438885.4258336797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81207810</v>
      </c>
      <c r="K14" s="78">
        <f>SUM(K5:K13)</f>
        <v>77634108.4128373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81003704</v>
      </c>
      <c r="K23" s="45">
        <v>77489436</v>
      </c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>
        <v>204106</v>
      </c>
      <c r="K24" s="79">
        <v>144672.05</v>
      </c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" sqref="A2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356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Čorko</cp:lastModifiedBy>
  <cp:lastPrinted>2012-10-29T12:37:06Z</cp:lastPrinted>
  <dcterms:created xsi:type="dcterms:W3CDTF">2008-10-17T11:51:54Z</dcterms:created>
  <dcterms:modified xsi:type="dcterms:W3CDTF">2012-10-29T13:43:55Z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