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'Bilješke'!$A$1:$J$76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<sst xmlns="http://schemas.openxmlformats.org/spreadsheetml/2006/main" count="394" uniqueCount="344">
  <si>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</si>
  <si>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</si>
  <si>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</si>
  <si>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</si>
  <si>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</si>
  <si>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</si>
  <si>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</si>
  <si>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</si>
  <si>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</si>
  <si>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</si>
  <si>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</si>
  <si>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</si>
  <si>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</si>
  <si>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</si>
  <si>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</si>
  <si>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</si>
  <si>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</si>
  <si>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</si>
  <si>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</si>
  <si>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</si>
  <si>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</si>
  <si>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</si>
  <si>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</si>
  <si>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</si>
  <si>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</si>
  <si>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</si>
  <si>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</si>
  <si>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</si>
  <si>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</si>
  <si>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</si>
  <si>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</si>
  <si>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</si>
  <si>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</si>
  <si>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</si>
  <si>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</si>
  <si>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</si>
  <si>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</si>
  <si>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</si>
  <si>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</si>
  <si>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</si>
  <si>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</si>
  <si>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</si>
  <si>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</si>
  <si>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</si>
  <si>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</si>
  <si>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</si>
  <si>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</si>
  <si>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</si>
  <si>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</si>
  <si>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</si>
  <si>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</si>
  <si>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</si>
  <si>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</si>
  <si>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</si>
  <si>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</si>
  <si>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</si>
  <si>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</si>
  <si>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</si>
  <si>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</si>
  <si>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</si>
  <si>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</si>
  <si>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</si>
  <si>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</si>
  <si>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</si>
  <si>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</si>
  <si>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</si>
  <si>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</si>
  <si>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</si>
  <si>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</si>
  <si>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</si>
  <si>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</si>
  <si>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</si>
  <si>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</si>
  <si>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</si>
  <si>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</si>
  <si>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</si>
  <si>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</si>
  <si>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</si>
  <si>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</si>
  <si>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</si>
  <si>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</si>
  <si>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</si>
  <si>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</si>
  <si>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</si>
  <si>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</si>
  <si>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</si>
  <si>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</si>
  <si>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</si>
  <si>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</si>
  <si>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</si>
  <si>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</si>
  <si>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</si>
  <si>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</si>
  <si>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</si>
  <si>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</si>
  <si>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</si>
  <si>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</si>
  <si>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</si>
  <si>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</si>
  <si>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</si>
  <si>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</si>
  <si>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</si>
  <si>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</si>
  <si>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</si>
  <si>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</si>
  <si>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</si>
  <si>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</si>
  <si>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</si>
  <si>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</si>
  <si>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</si>
  <si>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</si>
  <si>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</si>
  <si>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</si>
  <si>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</si>
  <si>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</si>
  <si>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</si>
  <si>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</si>
  <si>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</si>
  <si>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</si>
  <si>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</si>
  <si>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</si>
  <si>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</si>
  <si>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</si>
  <si>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</si>
  <si>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</si>
  <si>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</si>
  <si>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</si>
  <si>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</si>
  <si>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</si>
  <si>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</si>
  <si>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</si>
  <si>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</si>
  <si>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</si>
  <si>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</si>
  <si>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</si>
  <si>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</si>
  <si>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</si>
  <si>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</si>
  <si>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</si>
  <si>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</si>
  <si>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</si>
  <si>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</si>
  <si>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</si>
  <si>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</si>
  <si>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</si>
  <si>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</si>
  <si>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</si>
  <si>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</si>
  <si>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</si>
  <si>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</si>
  <si>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</si>
  <si>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</si>
  <si>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</si>
  <si>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</si>
  <si>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</si>
  <si>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</si>
  <si>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</si>
  <si>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</si>
  <si>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</si>
  <si>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</si>
  <si>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</si>
  <si>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</si>
  <si>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</si>
  <si>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</si>
  <si>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</si>
  <si>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</si>
  <si>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</si>
  <si>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</si>
  <si>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</si>
  <si>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</si>
  <si>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</si>
  <si>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</si>
  <si>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</si>
  <si>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</si>
  <si>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</si>
  <si>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</si>
  <si>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</si>
  <si>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</si>
  <si>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</si>
  <si>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</si>
  <si>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</si>
  <si>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</si>
  <si>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</si>
  <si>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</si>
  <si>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</si>
  <si>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</si>
  <si>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</si>
  <si>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</si>
  <si>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</si>
  <si>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</si>
  <si>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</si>
  <si>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</si>
  <si>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</si>
  <si>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</si>
  <si>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</si>
  <si>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</si>
  <si>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</si>
  <si>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</si>
  <si>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</si>
  <si>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</si>
  <si>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</si>
  <si>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</si>
  <si>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</si>
  <si>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</si>
  <si>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</si>
  <si>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</si>
  <si>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</si>
  <si>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</si>
  <si>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</si>
  <si>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</si>
  <si>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</si>
  <si>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</si>
  <si>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</si>
  <si>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</si>
  <si>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</si>
  <si>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</si>
  <si>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</si>
  <si>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</si>
  <si>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</si>
  <si>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</si>
  <si>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</si>
  <si>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</si>
  <si>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</si>
  <si>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</si>
  <si>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</si>
  <si>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</si>
  <si>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</si>
  <si>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</si>
  <si>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</si>
  <si>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</si>
  <si>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</si>
  <si>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</si>
  <si>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</si>
  <si>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</si>
  <si>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</si>
  <si>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</si>
  <si>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</si>
  <si>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</si>
  <si>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</si>
  <si>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</si>
  <si>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</si>
  <si>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</si>
  <si>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</si>
  <si>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</si>
  <si>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</si>
  <si>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</si>
  <si>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</si>
  <si>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</si>
  <si>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</si>
  <si>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</si>
  <si>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</si>
  <si>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</si>
  <si>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</si>
  <si>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</si>
  <si>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</si>
  <si>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</si>
  <si>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</si>
  <si>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</si>
  <si>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</si>
  <si>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</si>
  <si>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</si>
  <si>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</si>
  <si>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</si>
  <si>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</si>
  <si>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</si>
  <si>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</si>
  <si>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</si>
  <si>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</si>
  <si>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</si>
  <si>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</si>
  <si>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</si>
  <si>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</si>
  <si>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</si>
  <si>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</si>
  <si>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</si>
  <si>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</si>
  <si>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</si>
  <si>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</si>
  <si>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</si>
  <si>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</si>
  <si>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</si>
  <si>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</si>
  <si>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</si>
  <si>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</si>
  <si>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</si>
  <si>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</si>
  <si>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</si>
  <si>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</si>
  <si>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</si>
  <si>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</si>
  <si>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</si>
  <si>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</si>
  <si>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</si>
  <si>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</si>
  <si>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</si>
  <si>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</si>
  <si>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</si>
  <si>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</si>
  <si>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</si>
  <si>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</si>
  <si>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</si>
  <si>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</si>
  <si>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</si>
  <si>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</si>
  <si>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</si>
  <si>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</si>
  <si>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</si>
  <si>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</si>
  <si>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</si>
  <si>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</si>
  <si>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</si>
  <si>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</si>
  <si>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</si>
  <si>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</si>
  <si>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</si>
  <si>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</si>
  <si>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</si>
  <si>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</si>
  <si>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</si>
  <si>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</si>
  <si>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</si>
  <si>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</si>
  <si>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</si>
  <si>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</si>
  <si>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</si>
  <si>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</si>
  <si>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</si>
  <si>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</si>
  <si>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</si>
  <si>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</si>
  <si>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</si>
  <si>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</t>
  </si>
  <si>
    <t>Varaždinska</t>
  </si>
  <si>
    <t>NE</t>
  </si>
  <si>
    <t>2451</t>
  </si>
  <si>
    <t>Vrtarić Irena</t>
  </si>
  <si>
    <t>042290102</t>
  </si>
  <si>
    <t>042330133</t>
  </si>
  <si>
    <t>irena.vrtaric@miv.hr</t>
  </si>
  <si>
    <t>Turek Franjo</t>
  </si>
  <si>
    <t>stanje na dan 31.12.2016.</t>
  </si>
  <si>
    <t>Obveznik: METALSKA INDUSTRIJA VARAŽDIN DD</t>
  </si>
  <si>
    <t>u razdoblju 01.01.2016. do 31.12.2016.</t>
  </si>
  <si>
    <t xml:space="preserve">Nematerijalna imovina iznosi 3,27 mil kn i 45% je veća u odnosu na 31.12.2015. kao rezultat kontinuiranog ulaganja u softverske alate radi poboljšanja kvalitete poslovnog odlučivanja i konkurentskih prednosti.
Materijalna imovina iznosi 111,65 mil kn što je povećanje za 7% u odnosu na 31.12.2015., budući da je tijekom razdoblja realizirano investicija u vrijednost 14,6 mil kn, najvećim dijelom u građevinske objekte, postrojenje za pripremu kaluparske mješavine, ispitnu stanicu, uređenje skladišta, modele i alate te računalnu opremu i programe. U pripremi se s 31.12. nalazi investicija u materijalnu imovinu u vrijednosti 3,7 mil kn.
Dani zajmovi povezanim poduzetnicima u okviru dugotrajne i kratkotrajne financijske imovine u ukupnom iznosu 3 mil kn odnose se na zajam povezanom društvu Strojar u skladu s planom restrukturiranja povezanog društva.
Ukupne zalihe iznose 89,05 mil kn, što je povećanje za 3 % u odnosu na 31.12.2015. g. pri čemu su zalihe gotovih proizvoda smanjene za 8,7 mil kn, a povećane su zalihe proizvodnje u tijeku te sirovina i materijala u skladu s popunom proizvodnje.
Potraživanja od kupaca (uključujući potraživanja od povezanih poduzeća) iznose 44,7 mil kn i 17% su veća u odnosu na 31.12.2015.g. uslijed povećanja prihoda od prodaje, osobito u posljednjem mjesecu izvještajnog razdoblja pa se većinom radi o nedospjelim potraživanjima. Potraživanja od povezanih poduzeća čine 5% ukupnih potraživanja od kupaca.
Dugoročne financijske obveze iznose ukupno 66,23 mil od čega se 62,34 mil kn odnosi na obveze po dugoročnim kreditima, a 3,89 mil kn na obveze za financijski leasing. Obveze po dugoročnim obvezama povećane su za 21% u odnosu na 31.12.2015. g. zbog restrukturiranja kratkoročnog kredita u iznosu 5,3 mil kn uslijed dogovorene otplate na 5 godina te restrukturiranja dugoročnih kredita s jednokratnim dospijećem glavnice uslijed čega je smanjena kratkoročna glavnica. Pozicija dugoročnih financijskih obveza prikazuje dugoročne kredite i leasing umanjene za kratkoročni dio glavnice koji dospijeva tijekom 2017. godine.
Kratkoročne financijske obveze iznose 50,01 mil kn i manje su za 13% u odnosu na 31.12.2015.g., a sastoje se od  29,92 mil kn kratkoročnih kredita, 5,81 mil kn dobavljačkog faktoringa, 13,64 mil kn kratkoročnih obveza po dugoročnim kreditima i 637 tis kn dospjelih kamata.
Iznos kratkoročnih obveza po dugoročnim kreditima i leasingu za 2016. g. je na dan 31.12.2015.g iznosio 24,36 mil kn te je uključivao jednokratno dospijeće glavnice – balloon. Krajem srpnja provedeno je refinanciranje dijela dugoročnih kredita čime je zatvorena dugoročna glavnica od 20 mil kn i tekući minus u iznosu 2 mil kn. Sukladno tome se kratkoročno dospijeće dugoročnih kredita i leasing-a  za 2016. godinu smanjilo na 11,5 mil kn.
Obveze prema dobavljačima (uključujući obveze prema povezanim poduzećima) iznose 35,63 mil kn i veće su za 9% u odnosu na 31.12.2015. godine u skladu s povećanom nabavom tijekom 2016. godine.
Ukupni prihodi za 2016. godinu iznosili su 227,75 mil kn što je 8 % više u odnosu na prethodnu godinu. Prihodi od prodaje čine 96% ukupnih prihoda, iznose 219,44 mil kn i veći su za 7% u odnosu na 2015. godinu. Prihodi od prodaje povezanim društvima iznose 4,6 mil kn. Ostali poslovni prihodi i financijski prihodi čine 4% ukupnih prihoda i 87% su veći u odnosu na 2015. godinu uslijed povećanja pozitivnih tečajnih razlika i kumuliranja pozitivnih tečajnih razlika uslijed promjene učestalosti knjiženja. 
Materijalni troškovi čine 64% poslovnih rashoda, iznose ukupno 132,59 mil kn i za 9% su manji u odnosu na 2015. godinu u skladu s postignutim uštedama kroz kontrolu troškova. Troškovi osoblja iznose 26% poslovnih rashoda i 4% su veći u odnosu na 2015. godinu u skladu s volumenom i strukturom proizvodnje. Financijski rashodi iznose 6% ukupnih rashoda i 51% su veći u odnosu na prošlu godinu s temelja kumuliranja negativnih tečajnih razlika uslijed promjene učestalosti knjiženja. 
Bruto marža iznosi 16% dok je za 2015. godinu iznosila 14%. Operativna dobit za 2016. g. iznosi 14.417 tis kn dok je u 2015.g. operativna dobit iznosila 8.584 tis kn. Dobit prije oporezivanja iznosi 8.080 tis kn, dok je dobit za 2015. godinu iznosila 3.480 tis kn što je povećanje za 132%. Dobit nakon oporezivanja u 2016.godini iznosi 8.070 tis kn. EBITDA iznosi 20.931 tis kn što je 34% više u odnosu na 2015.g. kad je EBITDA bila 15.602 tis kn.
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</si>
</sst>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vertical="center" wrapText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irena.vrtaric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>
        <v>42370</v>
      </c>
      <c r="F2" s="25"/>
      <c r="G2" s="26" t="s">
        <v>258</v>
      </c>
      <c r="H2" s="24">
        <v>42735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22" t="s">
        <v>323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2" t="s">
        <v>324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262</v>
      </c>
      <c r="B10" s="120"/>
      <c r="C10" s="122" t="s">
        <v>325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2" t="s">
        <v>326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9">
        <v>42000</v>
      </c>
      <c r="D14" s="140"/>
      <c r="E14" s="31"/>
      <c r="F14" s="132" t="s">
        <v>327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2" t="s">
        <v>328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41" t="s">
        <v>329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41" t="s">
        <v>330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472</v>
      </c>
      <c r="D22" s="132" t="s">
        <v>331</v>
      </c>
      <c r="E22" s="133"/>
      <c r="F22" s="134"/>
      <c r="G22" s="135"/>
      <c r="H22" s="13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5</v>
      </c>
      <c r="D24" s="132" t="s">
        <v>332</v>
      </c>
      <c r="E24" s="133"/>
      <c r="F24" s="133"/>
      <c r="G24" s="134"/>
      <c r="H24" s="38" t="s">
        <v>270</v>
      </c>
      <c r="I24" s="48">
        <v>681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333</v>
      </c>
      <c r="D26" s="50"/>
      <c r="E26" s="22"/>
      <c r="F26" s="51"/>
      <c r="G26" s="127" t="s">
        <v>273</v>
      </c>
      <c r="H26" s="128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2"/>
      <c r="D44" s="123"/>
      <c r="E44" s="32"/>
      <c r="F44" s="132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2" t="s">
        <v>335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336</v>
      </c>
      <c r="D48" s="161"/>
      <c r="E48" s="162"/>
      <c r="F48" s="32"/>
      <c r="G48" s="38" t="s">
        <v>281</v>
      </c>
      <c r="H48" s="160" t="s">
        <v>337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338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60" t="s">
        <v>339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1"/>
      <c r="G55" s="111"/>
      <c r="H55" s="112"/>
      <c r="I55" s="112"/>
      <c r="J55" s="22"/>
      <c r="K55" s="22"/>
      <c r="L55" s="22"/>
    </row>
    <row r="56" spans="1:12" ht="12.75">
      <c r="A56" s="69"/>
      <c r="B56" s="113" t="s">
        <v>322</v>
      </c>
      <c r="C56" s="114"/>
      <c r="D56" s="114"/>
      <c r="E56" s="114"/>
      <c r="F56" s="114"/>
      <c r="G56" s="114"/>
      <c r="H56" s="174" t="s">
        <v>317</v>
      </c>
      <c r="I56" s="174"/>
      <c r="J56" s="22"/>
      <c r="K56" s="22"/>
      <c r="L56" s="22"/>
    </row>
    <row r="57" spans="1:12" ht="12.75">
      <c r="A57" s="69"/>
      <c r="B57" s="113" t="s">
        <v>318</v>
      </c>
      <c r="C57" s="114"/>
      <c r="D57" s="114"/>
      <c r="E57" s="114"/>
      <c r="F57" s="114"/>
      <c r="G57" s="114"/>
      <c r="H57" s="174"/>
      <c r="I57" s="174"/>
      <c r="J57" s="22"/>
      <c r="K57" s="22"/>
      <c r="L57" s="22"/>
    </row>
    <row r="58" spans="1:12" ht="12.75">
      <c r="A58" s="69"/>
      <c r="B58" s="113" t="s">
        <v>319</v>
      </c>
      <c r="C58" s="114"/>
      <c r="D58" s="114"/>
      <c r="E58" s="114"/>
      <c r="F58" s="114"/>
      <c r="G58" s="114"/>
      <c r="H58" s="174"/>
      <c r="I58" s="174"/>
      <c r="J58" s="22"/>
      <c r="K58" s="22"/>
      <c r="L58" s="22"/>
    </row>
    <row r="59" spans="1:12" ht="12.75">
      <c r="A59" s="69"/>
      <c r="B59" s="113" t="s">
        <v>320</v>
      </c>
      <c r="C59" s="115"/>
      <c r="D59" s="115"/>
      <c r="E59" s="115"/>
      <c r="F59" s="115"/>
      <c r="G59" s="115"/>
      <c r="H59" s="174"/>
      <c r="I59" s="174"/>
      <c r="J59" s="22"/>
      <c r="K59" s="22"/>
      <c r="L59" s="22"/>
    </row>
    <row r="60" spans="1:12" ht="12.75">
      <c r="A60" s="69"/>
      <c r="B60" s="113" t="s">
        <v>321</v>
      </c>
      <c r="C60" s="115"/>
      <c r="D60" s="115"/>
      <c r="E60" s="115"/>
      <c r="F60" s="115"/>
      <c r="G60" s="115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24 C22:F22 C26 I26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D24:G24" name="Range1_10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irena.vrtaric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116"/>
    </row>
    <row r="2" spans="1:11" ht="12.75">
      <c r="A2" s="208" t="s">
        <v>340</v>
      </c>
      <c r="B2" s="209"/>
      <c r="C2" s="209"/>
      <c r="D2" s="209"/>
      <c r="E2" s="209"/>
      <c r="F2" s="209"/>
      <c r="G2" s="209"/>
      <c r="H2" s="209"/>
      <c r="I2" s="209"/>
      <c r="J2" s="209"/>
      <c r="K2" s="117"/>
    </row>
    <row r="3" spans="1:11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2.75">
      <c r="A4" s="211" t="s">
        <v>341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14" t="s">
        <v>61</v>
      </c>
      <c r="B5" s="215"/>
      <c r="C5" s="215"/>
      <c r="D5" s="215"/>
      <c r="E5" s="215"/>
      <c r="F5" s="215"/>
      <c r="G5" s="215"/>
      <c r="H5" s="216"/>
      <c r="I5" s="77" t="s">
        <v>288</v>
      </c>
      <c r="J5" s="78" t="s">
        <v>115</v>
      </c>
      <c r="K5" s="79" t="s">
        <v>116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1">
        <v>2</v>
      </c>
      <c r="J6" s="80">
        <v>3</v>
      </c>
      <c r="K6" s="80">
        <v>4</v>
      </c>
    </row>
    <row r="7" spans="1:11" ht="12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205"/>
      <c r="I8" s="6">
        <v>1</v>
      </c>
      <c r="J8" s="11">
        <v>0</v>
      </c>
      <c r="K8" s="11">
        <v>0</v>
      </c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110473179.60999997</v>
      </c>
      <c r="K9" s="12">
        <f>K10+K17+K27+K36+K40</f>
        <v>121343464.60999997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2259661.22</v>
      </c>
      <c r="K10" s="12">
        <f>SUM(K11:K16)</f>
        <v>3267417.61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0</v>
      </c>
      <c r="K11" s="13">
        <v>0</v>
      </c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2259661.22</v>
      </c>
      <c r="K12" s="13">
        <v>3267417.61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>
        <v>0</v>
      </c>
      <c r="K13" s="13">
        <v>0</v>
      </c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>
        <v>0</v>
      </c>
      <c r="K14" s="13">
        <v>0</v>
      </c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0</v>
      </c>
      <c r="K15" s="13">
        <v>0</v>
      </c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>
        <v>0</v>
      </c>
      <c r="K16" s="13">
        <v>0</v>
      </c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104466305.78999998</v>
      </c>
      <c r="K17" s="12">
        <f>SUM(K18:K26)</f>
        <v>111648834.39999998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15396729.12</v>
      </c>
      <c r="K18" s="13">
        <v>15410029.12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21229100.700000003</v>
      </c>
      <c r="K19" s="13">
        <v>21378059.36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59327270.25999999</v>
      </c>
      <c r="K20" s="13">
        <v>65282764.53999998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5528628.569999999</v>
      </c>
      <c r="K21" s="13">
        <v>5224241.080000001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>
        <v>0</v>
      </c>
      <c r="K22" s="13">
        <v>0</v>
      </c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>
        <v>1895257.59</v>
      </c>
      <c r="K23" s="13">
        <v>688921.11</v>
      </c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1089319.55</v>
      </c>
      <c r="K24" s="13">
        <v>3664819.19</v>
      </c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0</v>
      </c>
      <c r="K25" s="13">
        <v>0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>
        <v>0</v>
      </c>
      <c r="K26" s="13">
        <v>0</v>
      </c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3684524.1900000004</v>
      </c>
      <c r="K27" s="12">
        <f>SUM(K28:K35)</f>
        <v>6364524.1899999995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>
        <v>3018865.43</v>
      </c>
      <c r="K28" s="13">
        <v>3018865.43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>
        <v>0</v>
      </c>
      <c r="K29" s="13">
        <v>2680000</v>
      </c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665658.76</v>
      </c>
      <c r="K30" s="13">
        <v>665658.76</v>
      </c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>
        <v>0</v>
      </c>
      <c r="K31" s="13">
        <v>0</v>
      </c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0</v>
      </c>
      <c r="K32" s="13">
        <v>0</v>
      </c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>
        <v>0</v>
      </c>
      <c r="K33" s="13">
        <v>0</v>
      </c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>
        <v>0</v>
      </c>
      <c r="K34" s="13">
        <v>0</v>
      </c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>
        <v>0</v>
      </c>
      <c r="K35" s="13">
        <v>0</v>
      </c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SUM(J37:J40)</f>
        <v>62688.41</v>
      </c>
      <c r="K36" s="12">
        <f>SUM(K37:K40)</f>
        <v>62688.41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>
        <v>0</v>
      </c>
      <c r="K37" s="13">
        <v>0</v>
      </c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>
        <v>0</v>
      </c>
      <c r="K38" s="13">
        <v>0</v>
      </c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>
        <v>62688.41</v>
      </c>
      <c r="K39" s="13">
        <v>62688.41</v>
      </c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>
        <v>0</v>
      </c>
      <c r="K40" s="13">
        <v>0</v>
      </c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130187799.88</v>
      </c>
      <c r="K41" s="12">
        <f>K42+K50+K57+K65</f>
        <v>138482219.62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86051453.83</v>
      </c>
      <c r="K42" s="12">
        <f>SUM(K43:K49)</f>
        <v>89049388.07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16067853.270000003</v>
      </c>
      <c r="K43" s="13">
        <v>18333974.869999997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36800184.67</v>
      </c>
      <c r="K44" s="13">
        <v>46400093.18</v>
      </c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32571127.03</v>
      </c>
      <c r="K45" s="13">
        <v>23841511.759999998</v>
      </c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266865.19</v>
      </c>
      <c r="K46" s="13">
        <v>234428.55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345423.67000000004</v>
      </c>
      <c r="K47" s="13">
        <v>239379.71</v>
      </c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0</v>
      </c>
      <c r="K48" s="13">
        <v>0</v>
      </c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>
        <v>0</v>
      </c>
      <c r="K49" s="13">
        <v>0</v>
      </c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38477737.23</v>
      </c>
      <c r="K50" s="12">
        <f>SUM(K51:K56)</f>
        <v>45258120.15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3949501.31</v>
      </c>
      <c r="K51" s="13">
        <v>2079142.01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34105125.45999999</v>
      </c>
      <c r="K52" s="13">
        <v>42612618.73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>
        <v>0</v>
      </c>
      <c r="K53" s="13">
        <v>0</v>
      </c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108900</v>
      </c>
      <c r="K54" s="13">
        <v>104256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248786.01</v>
      </c>
      <c r="K55" s="13">
        <v>396678.95999999996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65424.45</v>
      </c>
      <c r="K56" s="13">
        <v>65424.45</v>
      </c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183994.47</v>
      </c>
      <c r="K57" s="12">
        <f>SUM(K58:K64)</f>
        <v>330000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>
        <v>0</v>
      </c>
      <c r="K58" s="13">
        <v>0</v>
      </c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>
        <v>183994.47</v>
      </c>
      <c r="K59" s="13">
        <v>320000</v>
      </c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>
        <v>0</v>
      </c>
      <c r="K60" s="13">
        <v>0</v>
      </c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>
        <v>0</v>
      </c>
      <c r="K61" s="13">
        <v>0</v>
      </c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>
        <v>0</v>
      </c>
      <c r="K62" s="13">
        <v>0</v>
      </c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0</v>
      </c>
      <c r="K63" s="13">
        <v>10000</v>
      </c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0</v>
      </c>
      <c r="K64" s="13">
        <v>0</v>
      </c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5474614.35</v>
      </c>
      <c r="K65" s="13">
        <v>3844711.4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391015.48000000004</v>
      </c>
      <c r="K66" s="13">
        <v>759143.27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241051994.96999994</v>
      </c>
      <c r="K67" s="12">
        <f>K8+K9+K41+K66</f>
        <v>260584827.49999997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5985922.859999999</v>
      </c>
      <c r="K68" s="14">
        <v>4143442.86</v>
      </c>
    </row>
    <row r="69" spans="1:11" ht="12.75">
      <c r="A69" s="180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85121369.55</v>
      </c>
      <c r="K70" s="20">
        <f>K71+K72+K73+K79+K80+K83+K86</f>
        <v>93191104.65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55566600</v>
      </c>
      <c r="K71" s="13">
        <v>55566600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7824088.82</v>
      </c>
      <c r="K72" s="13">
        <v>7824088.82</v>
      </c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6467207.609999999</v>
      </c>
      <c r="K73" s="12">
        <f>K74+K75-K76+K77+K78</f>
        <v>6467207.609999999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2778330</v>
      </c>
      <c r="K74" s="13">
        <v>2778330</v>
      </c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1000000</v>
      </c>
      <c r="K75" s="13">
        <v>1000000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0</v>
      </c>
      <c r="K76" s="13">
        <v>0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>
        <v>0</v>
      </c>
      <c r="K77" s="13">
        <v>0</v>
      </c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2688877.61</v>
      </c>
      <c r="K78" s="13">
        <v>2688877.61</v>
      </c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0</v>
      </c>
      <c r="K79" s="13">
        <v>0</v>
      </c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11783093.29</v>
      </c>
      <c r="K80" s="12">
        <f>K81-K82</f>
        <v>15263473.12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>
        <v>11783093.29</v>
      </c>
      <c r="K81" s="13">
        <v>15263473.12</v>
      </c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>
        <v>0</v>
      </c>
      <c r="K82" s="13">
        <v>0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3480379.83</v>
      </c>
      <c r="K83" s="12">
        <f>K84-K85</f>
        <v>8069735.1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3480379.83</v>
      </c>
      <c r="K84" s="13">
        <v>8069735.1</v>
      </c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>
        <v>0</v>
      </c>
      <c r="K85" s="13">
        <v>0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>
        <v>0</v>
      </c>
      <c r="K86" s="13">
        <v>0</v>
      </c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250000</v>
      </c>
      <c r="K87" s="12">
        <f>SUM(K88:K90)</f>
        <v>600000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0</v>
      </c>
      <c r="K88" s="13">
        <v>0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>
        <v>0</v>
      </c>
      <c r="K89" s="13">
        <v>0</v>
      </c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250000</v>
      </c>
      <c r="K90" s="13">
        <v>600000</v>
      </c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54939481.71</v>
      </c>
      <c r="K91" s="12">
        <f>SUM(K92:K100)</f>
        <v>66231809.92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>
        <v>0</v>
      </c>
      <c r="K92" s="13">
        <v>0</v>
      </c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>
        <v>0</v>
      </c>
      <c r="K93" s="13">
        <v>0</v>
      </c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54939481.71</v>
      </c>
      <c r="K94" s="13">
        <v>66231809.92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>
        <v>0</v>
      </c>
      <c r="K95" s="13">
        <v>0</v>
      </c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>
        <v>0</v>
      </c>
      <c r="K96" s="13">
        <v>0</v>
      </c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>
        <v>0</v>
      </c>
      <c r="K97" s="13">
        <v>0</v>
      </c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>
        <v>0</v>
      </c>
      <c r="K98" s="13">
        <v>0</v>
      </c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0</v>
      </c>
      <c r="K99" s="13">
        <v>0</v>
      </c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0</v>
      </c>
      <c r="K100" s="13">
        <v>0</v>
      </c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97855439.10000001</v>
      </c>
      <c r="K101" s="12">
        <f>SUM(K102:K113)</f>
        <v>96066703.83999999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>
        <v>17628.63</v>
      </c>
      <c r="K102" s="13">
        <v>98252.86</v>
      </c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0</v>
      </c>
      <c r="K103" s="13">
        <v>0</v>
      </c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57323907.03</v>
      </c>
      <c r="K104" s="13">
        <v>50006634.5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2587686.06</v>
      </c>
      <c r="K105" s="13">
        <v>4522624.35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32736819.61</v>
      </c>
      <c r="K106" s="13">
        <v>35529734.230000004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>
        <v>0</v>
      </c>
      <c r="K107" s="13">
        <v>0</v>
      </c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>
        <v>0</v>
      </c>
      <c r="K108" s="13">
        <v>0</v>
      </c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3285084.28</v>
      </c>
      <c r="K109" s="13">
        <v>3266445.1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1880413.49</v>
      </c>
      <c r="K110" s="13">
        <v>2610331.5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>
        <v>0</v>
      </c>
      <c r="K111" s="13">
        <v>0</v>
      </c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>
        <v>0</v>
      </c>
      <c r="K112" s="13">
        <v>0</v>
      </c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23900</v>
      </c>
      <c r="K113" s="13">
        <v>32681.3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2885704.56</v>
      </c>
      <c r="K114" s="13">
        <v>4495209.09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241051994.92000002</v>
      </c>
      <c r="K115" s="12">
        <f>K70+K87+K91+K101+K114</f>
        <v>260584827.49999997</v>
      </c>
    </row>
    <row r="116" spans="1:11" ht="12.75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5985922.859999999</v>
      </c>
      <c r="K116" s="14">
        <v>4143442.86</v>
      </c>
    </row>
    <row r="117" spans="1:11" ht="12.75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191" t="s">
        <v>9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2">
    <mergeCell ref="A1:J1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27 J36:K42 J50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116"/>
    </row>
    <row r="2" spans="1:11" ht="12.75">
      <c r="A2" s="208" t="s">
        <v>342</v>
      </c>
      <c r="B2" s="209"/>
      <c r="C2" s="209"/>
      <c r="D2" s="209"/>
      <c r="E2" s="209"/>
      <c r="F2" s="209"/>
      <c r="G2" s="209"/>
      <c r="H2" s="209"/>
      <c r="I2" s="209"/>
      <c r="J2" s="209"/>
      <c r="K2" s="11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2" t="s">
        <v>341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77" t="s">
        <v>290</v>
      </c>
      <c r="J5" s="79" t="s">
        <v>156</v>
      </c>
      <c r="K5" s="79" t="s">
        <v>157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1">
        <v>2</v>
      </c>
      <c r="J6" s="80">
        <v>3</v>
      </c>
      <c r="K6" s="80">
        <v>4</v>
      </c>
    </row>
    <row r="7" spans="1:11" ht="12.75">
      <c r="A7" s="184" t="s">
        <v>26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207286945</v>
      </c>
      <c r="K7" s="20">
        <f>SUM(K8:K9)</f>
        <v>220421401.79</v>
      </c>
    </row>
    <row r="8" spans="1:11" ht="12.75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205712824</v>
      </c>
      <c r="K8" s="13">
        <v>219441334.01</v>
      </c>
    </row>
    <row r="9" spans="1:11" ht="12.75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1574121</v>
      </c>
      <c r="K9" s="13">
        <v>980067.7799999999</v>
      </c>
    </row>
    <row r="10" spans="1:11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198662374</v>
      </c>
      <c r="K10" s="12">
        <f>K11+K12+K16+K20+K21+K22+K25+K26</f>
        <v>207557332.64999998</v>
      </c>
    </row>
    <row r="11" spans="1:11" ht="12.75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-18736484</v>
      </c>
      <c r="K11" s="13">
        <v>-751376.5699999928</v>
      </c>
    </row>
    <row r="12" spans="1:11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146411876</v>
      </c>
      <c r="K12" s="12">
        <f>SUM(K13:K15)</f>
        <v>132591869.55999997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120311564</v>
      </c>
      <c r="K13" s="13">
        <v>105260308.54999998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7041705</v>
      </c>
      <c r="K14" s="13">
        <v>7839509.89</v>
      </c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19058607</v>
      </c>
      <c r="K15" s="13">
        <v>19492051.119999997</v>
      </c>
    </row>
    <row r="16" spans="1:11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52388305</v>
      </c>
      <c r="K16" s="12">
        <f>SUM(K17:K19)</f>
        <v>54561865.4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32575312</v>
      </c>
      <c r="K17" s="13">
        <v>33827642.65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11547527</v>
      </c>
      <c r="K18" s="13">
        <v>12189778.79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8265466</v>
      </c>
      <c r="K19" s="13">
        <v>8544443.959999999</v>
      </c>
    </row>
    <row r="20" spans="1:11" ht="12.75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6977910</v>
      </c>
      <c r="K20" s="13">
        <v>7740696.27</v>
      </c>
    </row>
    <row r="21" spans="1:11" ht="12.75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10087289</v>
      </c>
      <c r="K21" s="13">
        <v>10880867.98</v>
      </c>
    </row>
    <row r="22" spans="1:11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0</v>
      </c>
      <c r="K22" s="12">
        <f>SUM(K23:K24)</f>
        <v>325917.63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0</v>
      </c>
      <c r="K23" s="13"/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0</v>
      </c>
      <c r="K24" s="13">
        <v>325917.63</v>
      </c>
    </row>
    <row r="25" spans="1:11" ht="12.75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0</v>
      </c>
      <c r="K25" s="13">
        <v>350000</v>
      </c>
    </row>
    <row r="26" spans="1:11" ht="12.75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1533478</v>
      </c>
      <c r="K26" s="13">
        <v>1857492.38</v>
      </c>
    </row>
    <row r="27" spans="1:11" ht="12.75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2855319</v>
      </c>
      <c r="K27" s="12">
        <f>SUM(K28:K32)</f>
        <v>7331851.949999999</v>
      </c>
    </row>
    <row r="28" spans="1:11" ht="12.75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>
        <v>17468</v>
      </c>
      <c r="K28" s="13">
        <v>27834.13</v>
      </c>
    </row>
    <row r="29" spans="1:11" ht="12.75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2833980</v>
      </c>
      <c r="K29" s="13">
        <v>7301439.779999999</v>
      </c>
    </row>
    <row r="30" spans="1:11" ht="12.75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>
        <v>0</v>
      </c>
    </row>
    <row r="31" spans="1:11" ht="12.75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.75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>
        <v>3871</v>
      </c>
      <c r="K32" s="13">
        <v>2578.04</v>
      </c>
    </row>
    <row r="33" spans="1:11" ht="12.75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7999510</v>
      </c>
      <c r="K33" s="12">
        <f>SUM(K34:K37)</f>
        <v>12115978.680000002</v>
      </c>
    </row>
    <row r="34" spans="1:11" ht="12.75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>
        <v>26510.72</v>
      </c>
      <c r="K34" s="13">
        <v>47446.7</v>
      </c>
    </row>
    <row r="35" spans="1:11" ht="12.75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7972999.28</v>
      </c>
      <c r="K35" s="13">
        <v>12055249.490000002</v>
      </c>
    </row>
    <row r="36" spans="1:11" ht="12.75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>
        <v>0</v>
      </c>
      <c r="K36" s="13"/>
    </row>
    <row r="37" spans="1:11" ht="12.75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>
        <v>0</v>
      </c>
      <c r="K37" s="13">
        <v>13282.49</v>
      </c>
    </row>
    <row r="38" spans="1:11" ht="12.75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>
        <v>0</v>
      </c>
      <c r="K38" s="13"/>
    </row>
    <row r="39" spans="1:11" ht="12.75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>
        <v>0</v>
      </c>
      <c r="K39" s="13"/>
    </row>
    <row r="40" spans="1:11" ht="12.75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>
        <v>0</v>
      </c>
      <c r="K40" s="13"/>
    </row>
    <row r="41" spans="1:11" ht="12.75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>
        <v>0</v>
      </c>
      <c r="K41" s="13"/>
    </row>
    <row r="42" spans="1:11" ht="12.75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210142264</v>
      </c>
      <c r="K42" s="12">
        <f>K7+K27+K38+K40</f>
        <v>227753253.73999998</v>
      </c>
    </row>
    <row r="43" spans="1:11" ht="12.75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206661884</v>
      </c>
      <c r="K43" s="12">
        <f>K10+K33+K39+K41</f>
        <v>219673311.32999998</v>
      </c>
    </row>
    <row r="44" spans="1:11" ht="12.75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3480380</v>
      </c>
      <c r="K44" s="12">
        <f>K42-K43</f>
        <v>8079942.409999996</v>
      </c>
    </row>
    <row r="45" spans="1:11" ht="12.75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3480380</v>
      </c>
      <c r="K45" s="12">
        <f>IF(K42&gt;K43,K42-K43,0)</f>
        <v>8079942.409999996</v>
      </c>
    </row>
    <row r="46" spans="1:11" ht="12.75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/>
      <c r="K47" s="13">
        <v>10207.31</v>
      </c>
    </row>
    <row r="48" spans="1:11" ht="12.75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3480380</v>
      </c>
      <c r="K48" s="12">
        <f>K44-K47</f>
        <v>8069735.099999997</v>
      </c>
    </row>
    <row r="49" spans="1:11" ht="12.75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3480380</v>
      </c>
      <c r="K49" s="12">
        <f>IF(K48&gt;0,K48,0)</f>
        <v>8069735.099999997</v>
      </c>
    </row>
    <row r="50" spans="1:11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0" t="s">
        <v>120</v>
      </c>
      <c r="B51" s="181"/>
      <c r="C51" s="181"/>
      <c r="D51" s="181"/>
      <c r="E51" s="181"/>
      <c r="F51" s="181"/>
      <c r="G51" s="181"/>
      <c r="H51" s="181"/>
      <c r="I51" s="227"/>
      <c r="J51" s="227"/>
      <c r="K51" s="228"/>
    </row>
    <row r="52" spans="1:11" ht="12.75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.75">
      <c r="A53" s="221" t="s">
        <v>242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3"/>
      <c r="K53" s="13"/>
    </row>
    <row r="54" spans="1:11" ht="12.75">
      <c r="A54" s="221" t="s">
        <v>243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4"/>
      <c r="K54" s="14"/>
    </row>
    <row r="55" spans="1:11" ht="12.75">
      <c r="A55" s="180" t="s">
        <v>197</v>
      </c>
      <c r="B55" s="181"/>
      <c r="C55" s="181"/>
      <c r="D55" s="181"/>
      <c r="E55" s="181"/>
      <c r="F55" s="181"/>
      <c r="G55" s="181"/>
      <c r="H55" s="181"/>
      <c r="I55" s="227"/>
      <c r="J55" s="227"/>
      <c r="K55" s="228"/>
    </row>
    <row r="56" spans="1:11" ht="12.75">
      <c r="A56" s="184" t="s">
        <v>212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f>J48</f>
        <v>3480380</v>
      </c>
      <c r="K56" s="11">
        <f>K48</f>
        <v>8069735.099999997</v>
      </c>
    </row>
    <row r="57" spans="1:11" ht="12.75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.75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.75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3480380</v>
      </c>
      <c r="K67" s="18">
        <f>K56+K66</f>
        <v>8069735.099999997</v>
      </c>
    </row>
    <row r="68" spans="1:11" ht="12.75">
      <c r="A68" s="180" t="s">
        <v>196</v>
      </c>
      <c r="B68" s="181"/>
      <c r="C68" s="181"/>
      <c r="D68" s="181"/>
      <c r="E68" s="181"/>
      <c r="F68" s="181"/>
      <c r="G68" s="181"/>
      <c r="H68" s="181"/>
      <c r="I68" s="227"/>
      <c r="J68" s="227"/>
      <c r="K68" s="228"/>
    </row>
    <row r="69" spans="1:11" ht="12.75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12.75">
      <c r="A70" s="221" t="s">
        <v>242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3"/>
      <c r="K70" s="13"/>
    </row>
    <row r="71" spans="1:11" ht="12.75">
      <c r="A71" s="224" t="s">
        <v>243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4"/>
      <c r="K71" s="14"/>
    </row>
  </sheetData>
  <sheetProtection/>
  <mergeCells count="70">
    <mergeCell ref="A15:H15"/>
    <mergeCell ref="A16:H16"/>
    <mergeCell ref="A1:J1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116"/>
    </row>
    <row r="2" spans="1:11" ht="12.75">
      <c r="A2" s="243" t="s">
        <v>342</v>
      </c>
      <c r="B2" s="244"/>
      <c r="C2" s="244"/>
      <c r="D2" s="244"/>
      <c r="E2" s="244"/>
      <c r="F2" s="244"/>
      <c r="G2" s="244"/>
      <c r="H2" s="244"/>
      <c r="I2" s="244"/>
      <c r="J2" s="242"/>
      <c r="K2" s="11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5" t="s">
        <v>341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36" t="s">
        <v>162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3480380</v>
      </c>
      <c r="K8" s="13">
        <v>8079942.410000013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6977910</v>
      </c>
      <c r="K9" s="13">
        <v>7740696.27</v>
      </c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>
        <v>121522.07000000775</v>
      </c>
      <c r="K10" s="13">
        <v>5518329.959999999</v>
      </c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329835.7700000033</v>
      </c>
      <c r="K11" s="13">
        <v>0</v>
      </c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>
        <v>0</v>
      </c>
      <c r="K12" s="13">
        <v>0</v>
      </c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>
        <v>2088674.08</v>
      </c>
      <c r="K13" s="13">
        <v>1591376.7399999998</v>
      </c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12998321.920000011</v>
      </c>
      <c r="K14" s="12">
        <f>SUM(K8:K13)</f>
        <v>22930345.38000001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0</v>
      </c>
      <c r="K15" s="13">
        <v>0</v>
      </c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>
        <v>0</v>
      </c>
      <c r="K16" s="13">
        <v>6780382.920000002</v>
      </c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>
        <v>21769211.83</v>
      </c>
      <c r="K17" s="13">
        <v>2997934.2399999946</v>
      </c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0</v>
      </c>
      <c r="K18" s="13">
        <v>0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21769211.83</v>
      </c>
      <c r="K19" s="12">
        <f>SUM(K15:K18)</f>
        <v>9778317.159999996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0</v>
      </c>
      <c r="K20" s="12">
        <f>IF(K14&gt;K19,K14-K19,0)</f>
        <v>13152028.220000014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8770889.909999987</v>
      </c>
      <c r="K21" s="12">
        <f>IF(K19&gt;K14,K19-K14,0)</f>
        <v>0</v>
      </c>
    </row>
    <row r="22" spans="1:11" ht="12.75">
      <c r="A22" s="236" t="s">
        <v>165</v>
      </c>
      <c r="B22" s="237"/>
      <c r="C22" s="237"/>
      <c r="D22" s="237"/>
      <c r="E22" s="237"/>
      <c r="F22" s="237"/>
      <c r="G22" s="237"/>
      <c r="H22" s="237"/>
      <c r="I22" s="238"/>
      <c r="J22" s="238"/>
      <c r="K22" s="239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0</v>
      </c>
      <c r="K23" s="13">
        <v>0</v>
      </c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>
        <v>3299999.8099999996</v>
      </c>
      <c r="K24" s="13">
        <v>0</v>
      </c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>
        <v>0</v>
      </c>
      <c r="K25" s="13">
        <v>0</v>
      </c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>
        <v>0</v>
      </c>
      <c r="K26" s="13">
        <v>0</v>
      </c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>
        <v>0</v>
      </c>
      <c r="K27" s="13">
        <v>0</v>
      </c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3299999.8099999996</v>
      </c>
      <c r="K28" s="12">
        <f>SUM(K23:K27)</f>
        <v>0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15172211.009999976</v>
      </c>
      <c r="K29" s="13">
        <v>15930981.269999996</v>
      </c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>
        <v>0</v>
      </c>
      <c r="K30" s="13">
        <v>2826005.529999999</v>
      </c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>
        <v>62688.97999999672</v>
      </c>
      <c r="K31" s="13">
        <v>0</v>
      </c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15234899.989999972</v>
      </c>
      <c r="K32" s="12">
        <f>SUM(K29:K31)</f>
        <v>18756986.799999993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11934900.179999974</v>
      </c>
      <c r="K34" s="12">
        <f>IF(K32&gt;K28,K32-K28,0)</f>
        <v>18756986.799999993</v>
      </c>
    </row>
    <row r="35" spans="1:11" ht="12.75">
      <c r="A35" s="236" t="s">
        <v>166</v>
      </c>
      <c r="B35" s="237"/>
      <c r="C35" s="237"/>
      <c r="D35" s="237"/>
      <c r="E35" s="237"/>
      <c r="F35" s="237"/>
      <c r="G35" s="237"/>
      <c r="H35" s="237"/>
      <c r="I35" s="238"/>
      <c r="J35" s="238"/>
      <c r="K35" s="239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>
        <v>0</v>
      </c>
      <c r="K36" s="13">
        <v>0</v>
      </c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>
        <v>17620971.74000001</v>
      </c>
      <c r="K37" s="13">
        <v>3975055.6799999923</v>
      </c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>
        <v>21432.53</v>
      </c>
      <c r="K38" s="13">
        <v>0</v>
      </c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17642404.27000001</v>
      </c>
      <c r="K39" s="12">
        <f>SUM(K36:K38)</f>
        <v>3975055.6799999923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0</v>
      </c>
      <c r="K40" s="13">
        <v>0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>
        <v>-0.28999999910593033</v>
      </c>
      <c r="K41" s="13">
        <v>0</v>
      </c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>
        <v>0</v>
      </c>
      <c r="K42" s="13">
        <v>0</v>
      </c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>
        <v>0</v>
      </c>
      <c r="K43" s="13">
        <v>0</v>
      </c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>
        <v>0</v>
      </c>
      <c r="K44" s="13">
        <v>0</v>
      </c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-0.28999999910593033</v>
      </c>
      <c r="K45" s="12">
        <f>SUM(K40:K44)</f>
        <v>0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17642404.56000001</v>
      </c>
      <c r="K46" s="12">
        <f>IF(K39&gt;K45,K39-K45,0)</f>
        <v>3975055.6799999923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3063385.529999949</v>
      </c>
      <c r="K49" s="12">
        <f>IF(K21-K20+K34-K33+K47-K46&gt;0,K21-K20+K34-K33+K47-K46,0)</f>
        <v>1629902.8999999873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8538000</v>
      </c>
      <c r="K50" s="13">
        <v>5474614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v>3063386</v>
      </c>
      <c r="K52" s="13">
        <v>1629903</v>
      </c>
    </row>
    <row r="53" spans="1:11" ht="12.75">
      <c r="A53" s="191" t="s">
        <v>184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J50+J51-J52</f>
        <v>5474614</v>
      </c>
      <c r="K53" s="18">
        <f>K50+K51-K52</f>
        <v>3844711</v>
      </c>
    </row>
  </sheetData>
  <sheetProtection/>
  <mergeCells count="52">
    <mergeCell ref="A11:H11"/>
    <mergeCell ref="A12:H12"/>
    <mergeCell ref="A1:J1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2"/>
      <c r="K2" s="25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36" t="s">
        <v>162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0"/>
      <c r="C21" s="250"/>
      <c r="D21" s="250"/>
      <c r="E21" s="250"/>
      <c r="F21" s="250"/>
      <c r="G21" s="250"/>
      <c r="H21" s="25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2"/>
      <c r="C22" s="252"/>
      <c r="D22" s="252"/>
      <c r="E22" s="252"/>
      <c r="F22" s="252"/>
      <c r="G22" s="252"/>
      <c r="H22" s="25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6" t="s">
        <v>165</v>
      </c>
      <c r="B23" s="237"/>
      <c r="C23" s="237"/>
      <c r="D23" s="237"/>
      <c r="E23" s="237"/>
      <c r="F23" s="237"/>
      <c r="G23" s="237"/>
      <c r="H23" s="237"/>
      <c r="I23" s="238"/>
      <c r="J23" s="238"/>
      <c r="K23" s="239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6" t="s">
        <v>166</v>
      </c>
      <c r="B36" s="237"/>
      <c r="C36" s="237"/>
      <c r="D36" s="237"/>
      <c r="E36" s="237"/>
      <c r="F36" s="237"/>
      <c r="G36" s="237"/>
      <c r="H36" s="237"/>
      <c r="I36" s="238">
        <v>0</v>
      </c>
      <c r="J36" s="238"/>
      <c r="K36" s="239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16384" width="9.140625" style="96" customWidth="1"/>
  </cols>
  <sheetData>
    <row r="1" spans="1:12" ht="12.75">
      <c r="A1" s="271" t="s">
        <v>292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95"/>
    </row>
    <row r="2" spans="1:12" ht="15.75">
      <c r="A2" s="93"/>
      <c r="B2" s="94"/>
      <c r="C2" s="258" t="s">
        <v>293</v>
      </c>
      <c r="D2" s="258"/>
      <c r="E2" s="98">
        <v>42370</v>
      </c>
      <c r="F2" s="97" t="s">
        <v>258</v>
      </c>
      <c r="G2" s="259">
        <v>42735</v>
      </c>
      <c r="H2" s="260"/>
      <c r="I2" s="94"/>
      <c r="J2" s="94"/>
      <c r="K2" s="94"/>
      <c r="L2" s="99"/>
    </row>
    <row r="3" spans="1:11" ht="24" thickBot="1">
      <c r="A3" s="261" t="s">
        <v>61</v>
      </c>
      <c r="B3" s="261"/>
      <c r="C3" s="261"/>
      <c r="D3" s="261"/>
      <c r="E3" s="261"/>
      <c r="F3" s="261"/>
      <c r="G3" s="261"/>
      <c r="H3" s="261"/>
      <c r="I3" s="100" t="s">
        <v>316</v>
      </c>
      <c r="J3" s="101" t="s">
        <v>156</v>
      </c>
      <c r="K3" s="101" t="s">
        <v>157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103">
        <v>2</v>
      </c>
      <c r="J4" s="102" t="s">
        <v>294</v>
      </c>
      <c r="K4" s="102" t="s">
        <v>295</v>
      </c>
    </row>
    <row r="5" spans="1:11" ht="12.75">
      <c r="A5" s="256" t="s">
        <v>296</v>
      </c>
      <c r="B5" s="257"/>
      <c r="C5" s="257"/>
      <c r="D5" s="257"/>
      <c r="E5" s="257"/>
      <c r="F5" s="257"/>
      <c r="G5" s="257"/>
      <c r="H5" s="257"/>
      <c r="I5" s="104">
        <v>1</v>
      </c>
      <c r="J5" s="105">
        <v>55566600</v>
      </c>
      <c r="K5" s="105">
        <v>55566600</v>
      </c>
    </row>
    <row r="6" spans="1:11" ht="12.75">
      <c r="A6" s="256" t="s">
        <v>297</v>
      </c>
      <c r="B6" s="257"/>
      <c r="C6" s="257"/>
      <c r="D6" s="257"/>
      <c r="E6" s="257"/>
      <c r="F6" s="257"/>
      <c r="G6" s="257"/>
      <c r="H6" s="257"/>
      <c r="I6" s="104">
        <v>2</v>
      </c>
      <c r="J6" s="106">
        <v>7824088.82</v>
      </c>
      <c r="K6" s="106">
        <v>7824088.82</v>
      </c>
    </row>
    <row r="7" spans="1:11" ht="12.75">
      <c r="A7" s="256" t="s">
        <v>298</v>
      </c>
      <c r="B7" s="257"/>
      <c r="C7" s="257"/>
      <c r="D7" s="257"/>
      <c r="E7" s="257"/>
      <c r="F7" s="257"/>
      <c r="G7" s="257"/>
      <c r="H7" s="257"/>
      <c r="I7" s="104">
        <v>3</v>
      </c>
      <c r="J7" s="106">
        <v>6467207.609999999</v>
      </c>
      <c r="K7" s="106">
        <v>6467207.609999999</v>
      </c>
    </row>
    <row r="8" spans="1:11" ht="12.75">
      <c r="A8" s="256" t="s">
        <v>299</v>
      </c>
      <c r="B8" s="257"/>
      <c r="C8" s="257"/>
      <c r="D8" s="257"/>
      <c r="E8" s="257"/>
      <c r="F8" s="257"/>
      <c r="G8" s="257"/>
      <c r="H8" s="257"/>
      <c r="I8" s="104">
        <v>4</v>
      </c>
      <c r="J8" s="106">
        <v>11783093.29</v>
      </c>
      <c r="K8" s="106">
        <v>15263473.12</v>
      </c>
    </row>
    <row r="9" spans="1:11" ht="12.75">
      <c r="A9" s="256" t="s">
        <v>300</v>
      </c>
      <c r="B9" s="257"/>
      <c r="C9" s="257"/>
      <c r="D9" s="257"/>
      <c r="E9" s="257"/>
      <c r="F9" s="257"/>
      <c r="G9" s="257"/>
      <c r="H9" s="257"/>
      <c r="I9" s="104">
        <v>5</v>
      </c>
      <c r="J9" s="106">
        <v>3480379.83</v>
      </c>
      <c r="K9" s="106">
        <v>8069735.1</v>
      </c>
    </row>
    <row r="10" spans="1:11" ht="12.75">
      <c r="A10" s="256" t="s">
        <v>301</v>
      </c>
      <c r="B10" s="257"/>
      <c r="C10" s="257"/>
      <c r="D10" s="257"/>
      <c r="E10" s="257"/>
      <c r="F10" s="257"/>
      <c r="G10" s="257"/>
      <c r="H10" s="257"/>
      <c r="I10" s="104">
        <v>6</v>
      </c>
      <c r="J10" s="106"/>
      <c r="K10" s="106"/>
    </row>
    <row r="11" spans="1:11" ht="12.75">
      <c r="A11" s="256" t="s">
        <v>302</v>
      </c>
      <c r="B11" s="257"/>
      <c r="C11" s="257"/>
      <c r="D11" s="257"/>
      <c r="E11" s="257"/>
      <c r="F11" s="257"/>
      <c r="G11" s="257"/>
      <c r="H11" s="257"/>
      <c r="I11" s="104">
        <v>7</v>
      </c>
      <c r="J11" s="106"/>
      <c r="K11" s="106"/>
    </row>
    <row r="12" spans="1:11" ht="12.75">
      <c r="A12" s="256" t="s">
        <v>303</v>
      </c>
      <c r="B12" s="257"/>
      <c r="C12" s="257"/>
      <c r="D12" s="257"/>
      <c r="E12" s="257"/>
      <c r="F12" s="257"/>
      <c r="G12" s="257"/>
      <c r="H12" s="257"/>
      <c r="I12" s="104">
        <v>8</v>
      </c>
      <c r="J12" s="106"/>
      <c r="K12" s="106"/>
    </row>
    <row r="13" spans="1:11" ht="12.75">
      <c r="A13" s="256" t="s">
        <v>304</v>
      </c>
      <c r="B13" s="257"/>
      <c r="C13" s="257"/>
      <c r="D13" s="257"/>
      <c r="E13" s="257"/>
      <c r="F13" s="257"/>
      <c r="G13" s="257"/>
      <c r="H13" s="257"/>
      <c r="I13" s="104">
        <v>9</v>
      </c>
      <c r="J13" s="106"/>
      <c r="K13" s="106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4">
        <v>10</v>
      </c>
      <c r="J14" s="107">
        <f>SUM(J5:J13)</f>
        <v>85121369.55</v>
      </c>
      <c r="K14" s="107">
        <f>SUM(K5:K13)</f>
        <v>93191104.65</v>
      </c>
    </row>
    <row r="15" spans="1:11" ht="12.75">
      <c r="A15" s="256" t="s">
        <v>306</v>
      </c>
      <c r="B15" s="257"/>
      <c r="C15" s="257"/>
      <c r="D15" s="257"/>
      <c r="E15" s="257"/>
      <c r="F15" s="257"/>
      <c r="G15" s="257"/>
      <c r="H15" s="257"/>
      <c r="I15" s="104">
        <v>11</v>
      </c>
      <c r="J15" s="106"/>
      <c r="K15" s="106"/>
    </row>
    <row r="16" spans="1:11" ht="12.75">
      <c r="A16" s="256" t="s">
        <v>307</v>
      </c>
      <c r="B16" s="257"/>
      <c r="C16" s="257"/>
      <c r="D16" s="257"/>
      <c r="E16" s="257"/>
      <c r="F16" s="257"/>
      <c r="G16" s="257"/>
      <c r="H16" s="257"/>
      <c r="I16" s="104">
        <v>12</v>
      </c>
      <c r="J16" s="106"/>
      <c r="K16" s="106"/>
    </row>
    <row r="17" spans="1:11" ht="12.75">
      <c r="A17" s="256" t="s">
        <v>308</v>
      </c>
      <c r="B17" s="257"/>
      <c r="C17" s="257"/>
      <c r="D17" s="257"/>
      <c r="E17" s="257"/>
      <c r="F17" s="257"/>
      <c r="G17" s="257"/>
      <c r="H17" s="257"/>
      <c r="I17" s="104">
        <v>13</v>
      </c>
      <c r="J17" s="106"/>
      <c r="K17" s="106"/>
    </row>
    <row r="18" spans="1:11" ht="12.75">
      <c r="A18" s="256" t="s">
        <v>309</v>
      </c>
      <c r="B18" s="257"/>
      <c r="C18" s="257"/>
      <c r="D18" s="257"/>
      <c r="E18" s="257"/>
      <c r="F18" s="257"/>
      <c r="G18" s="257"/>
      <c r="H18" s="257"/>
      <c r="I18" s="104">
        <v>14</v>
      </c>
      <c r="J18" s="106"/>
      <c r="K18" s="106"/>
    </row>
    <row r="19" spans="1:11" ht="12.75">
      <c r="A19" s="256" t="s">
        <v>310</v>
      </c>
      <c r="B19" s="257"/>
      <c r="C19" s="257"/>
      <c r="D19" s="257"/>
      <c r="E19" s="257"/>
      <c r="F19" s="257"/>
      <c r="G19" s="257"/>
      <c r="H19" s="257"/>
      <c r="I19" s="104">
        <v>15</v>
      </c>
      <c r="J19" s="106"/>
      <c r="K19" s="106"/>
    </row>
    <row r="20" spans="1:11" ht="12.75">
      <c r="A20" s="256" t="s">
        <v>311</v>
      </c>
      <c r="B20" s="257"/>
      <c r="C20" s="257"/>
      <c r="D20" s="257"/>
      <c r="E20" s="257"/>
      <c r="F20" s="257"/>
      <c r="G20" s="257"/>
      <c r="H20" s="257"/>
      <c r="I20" s="104">
        <v>16</v>
      </c>
      <c r="J20" s="106"/>
      <c r="K20" s="106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3" t="s">
        <v>313</v>
      </c>
      <c r="B23" s="264"/>
      <c r="C23" s="264"/>
      <c r="D23" s="264"/>
      <c r="E23" s="264"/>
      <c r="F23" s="264"/>
      <c r="G23" s="264"/>
      <c r="H23" s="264"/>
      <c r="I23" s="109">
        <v>18</v>
      </c>
      <c r="J23" s="105"/>
      <c r="K23" s="105"/>
    </row>
    <row r="24" spans="1:11" ht="23.25" customHeight="1">
      <c r="A24" s="265" t="s">
        <v>314</v>
      </c>
      <c r="B24" s="266"/>
      <c r="C24" s="266"/>
      <c r="D24" s="266"/>
      <c r="E24" s="266"/>
      <c r="F24" s="266"/>
      <c r="G24" s="266"/>
      <c r="H24" s="266"/>
      <c r="I24" s="110">
        <v>19</v>
      </c>
      <c r="J24" s="108"/>
      <c r="K24" s="108"/>
    </row>
    <row r="25" spans="1:11" ht="30" customHeight="1">
      <c r="A25" s="269" t="s">
        <v>315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110" zoomScaleSheetLayoutView="110" zoomScalePageLayoutView="0" workbookViewId="0" topLeftCell="A1">
      <selection activeCell="A4" sqref="A4:J76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8" t="s">
        <v>343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 customHeigh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 customHeight="1">
      <c r="A12" s="278"/>
      <c r="B12" s="278"/>
      <c r="C12" s="278"/>
      <c r="D12" s="278"/>
      <c r="E12" s="278"/>
      <c r="F12" s="278"/>
      <c r="G12" s="278"/>
      <c r="H12" s="278"/>
      <c r="I12" s="278"/>
      <c r="J12" s="278"/>
    </row>
    <row r="13" spans="1:10" ht="12.75" customHeight="1">
      <c r="A13" s="278"/>
      <c r="B13" s="278"/>
      <c r="C13" s="278"/>
      <c r="D13" s="278"/>
      <c r="E13" s="278"/>
      <c r="F13" s="278"/>
      <c r="G13" s="278"/>
      <c r="H13" s="278"/>
      <c r="I13" s="278"/>
      <c r="J13" s="278"/>
    </row>
    <row r="14" spans="1:10" ht="12.7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</row>
    <row r="15" spans="1:10" ht="12.75" customHeight="1">
      <c r="A15" s="278"/>
      <c r="B15" s="278"/>
      <c r="C15" s="278"/>
      <c r="D15" s="278"/>
      <c r="E15" s="278"/>
      <c r="F15" s="278"/>
      <c r="G15" s="278"/>
      <c r="H15" s="278"/>
      <c r="I15" s="278"/>
      <c r="J15" s="278"/>
    </row>
    <row r="16" spans="1:10" ht="12.75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</row>
    <row r="17" spans="1:10" ht="12.7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</row>
    <row r="18" spans="1:10" ht="12.7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</row>
    <row r="19" spans="1:1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</row>
    <row r="20" spans="1:10" ht="12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</row>
    <row r="21" spans="1:10" ht="12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</row>
    <row r="22" spans="1:10" ht="12.75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</row>
    <row r="23" spans="1:10" ht="12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</row>
    <row r="24" spans="1:10" ht="12.75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</row>
    <row r="25" spans="1:10" ht="12.7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</row>
    <row r="26" spans="1:10" ht="12.75" customHeight="1">
      <c r="A26" s="278"/>
      <c r="B26" s="278"/>
      <c r="C26" s="278"/>
      <c r="D26" s="278"/>
      <c r="E26" s="278"/>
      <c r="F26" s="278"/>
      <c r="G26" s="278"/>
      <c r="H26" s="278"/>
      <c r="I26" s="278"/>
      <c r="J26" s="278"/>
    </row>
    <row r="27" spans="1:10" ht="12.75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</row>
    <row r="28" spans="1:10" ht="12.7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</row>
    <row r="29" spans="1:10" ht="12.75">
      <c r="A29" s="278"/>
      <c r="B29" s="278"/>
      <c r="C29" s="278"/>
      <c r="D29" s="278"/>
      <c r="E29" s="278"/>
      <c r="F29" s="278"/>
      <c r="G29" s="278"/>
      <c r="H29" s="278"/>
      <c r="I29" s="278"/>
      <c r="J29" s="278"/>
    </row>
    <row r="30" spans="1:10" ht="12.75">
      <c r="A30" s="278"/>
      <c r="B30" s="278"/>
      <c r="C30" s="278"/>
      <c r="D30" s="278"/>
      <c r="E30" s="278"/>
      <c r="F30" s="278"/>
      <c r="G30" s="278"/>
      <c r="H30" s="278"/>
      <c r="I30" s="278"/>
      <c r="J30" s="278"/>
    </row>
    <row r="31" spans="1:10" ht="12.75">
      <c r="A31" s="278"/>
      <c r="B31" s="278"/>
      <c r="C31" s="278"/>
      <c r="D31" s="278"/>
      <c r="E31" s="278"/>
      <c r="F31" s="278"/>
      <c r="G31" s="278"/>
      <c r="H31" s="278"/>
      <c r="I31" s="278"/>
      <c r="J31" s="278"/>
    </row>
    <row r="32" spans="1:10" ht="12.75">
      <c r="A32" s="278"/>
      <c r="B32" s="278"/>
      <c r="C32" s="278"/>
      <c r="D32" s="278"/>
      <c r="E32" s="278"/>
      <c r="F32" s="278"/>
      <c r="G32" s="278"/>
      <c r="H32" s="278"/>
      <c r="I32" s="278"/>
      <c r="J32" s="278"/>
    </row>
    <row r="33" spans="1:10" ht="12.75">
      <c r="A33" s="278"/>
      <c r="B33" s="278"/>
      <c r="C33" s="278"/>
      <c r="D33" s="278"/>
      <c r="E33" s="278"/>
      <c r="F33" s="278"/>
      <c r="G33" s="278"/>
      <c r="H33" s="278"/>
      <c r="I33" s="278"/>
      <c r="J33" s="278"/>
    </row>
    <row r="34" spans="1:10" ht="12.75">
      <c r="A34" s="278"/>
      <c r="B34" s="278"/>
      <c r="C34" s="278"/>
      <c r="D34" s="278"/>
      <c r="E34" s="278"/>
      <c r="F34" s="278"/>
      <c r="G34" s="278"/>
      <c r="H34" s="278"/>
      <c r="I34" s="278"/>
      <c r="J34" s="278"/>
    </row>
    <row r="35" spans="1:10" ht="12.75">
      <c r="A35" s="278"/>
      <c r="B35" s="278"/>
      <c r="C35" s="278"/>
      <c r="D35" s="278"/>
      <c r="E35" s="278"/>
      <c r="F35" s="278"/>
      <c r="G35" s="278"/>
      <c r="H35" s="278"/>
      <c r="I35" s="278"/>
      <c r="J35" s="278"/>
    </row>
    <row r="36" spans="1:10" ht="12.75">
      <c r="A36" s="278"/>
      <c r="B36" s="278"/>
      <c r="C36" s="278"/>
      <c r="D36" s="278"/>
      <c r="E36" s="278"/>
      <c r="F36" s="278"/>
      <c r="G36" s="278"/>
      <c r="H36" s="278"/>
      <c r="I36" s="278"/>
      <c r="J36" s="278"/>
    </row>
    <row r="37" spans="1:10" ht="12.75">
      <c r="A37" s="278"/>
      <c r="B37" s="278"/>
      <c r="C37" s="278"/>
      <c r="D37" s="278"/>
      <c r="E37" s="278"/>
      <c r="F37" s="278"/>
      <c r="G37" s="278"/>
      <c r="H37" s="278"/>
      <c r="I37" s="278"/>
      <c r="J37" s="278"/>
    </row>
    <row r="38" spans="1:10" ht="12.75">
      <c r="A38" s="278"/>
      <c r="B38" s="278"/>
      <c r="C38" s="278"/>
      <c r="D38" s="278"/>
      <c r="E38" s="278"/>
      <c r="F38" s="278"/>
      <c r="G38" s="278"/>
      <c r="H38" s="278"/>
      <c r="I38" s="278"/>
      <c r="J38" s="278"/>
    </row>
    <row r="39" spans="1:10" ht="12.75">
      <c r="A39" s="278"/>
      <c r="B39" s="278"/>
      <c r="C39" s="278"/>
      <c r="D39" s="278"/>
      <c r="E39" s="278"/>
      <c r="F39" s="278"/>
      <c r="G39" s="278"/>
      <c r="H39" s="278"/>
      <c r="I39" s="278"/>
      <c r="J39" s="278"/>
    </row>
    <row r="40" spans="1:10" ht="12.75">
      <c r="A40" s="278"/>
      <c r="B40" s="278"/>
      <c r="C40" s="278"/>
      <c r="D40" s="278"/>
      <c r="E40" s="278"/>
      <c r="F40" s="278"/>
      <c r="G40" s="278"/>
      <c r="H40" s="278"/>
      <c r="I40" s="278"/>
      <c r="J40" s="278"/>
    </row>
    <row r="41" spans="1:10" ht="12.75">
      <c r="A41" s="278"/>
      <c r="B41" s="278"/>
      <c r="C41" s="278"/>
      <c r="D41" s="278"/>
      <c r="E41" s="278"/>
      <c r="F41" s="278"/>
      <c r="G41" s="278"/>
      <c r="H41" s="278"/>
      <c r="I41" s="278"/>
      <c r="J41" s="278"/>
    </row>
    <row r="42" spans="1:10" ht="12.75">
      <c r="A42" s="278"/>
      <c r="B42" s="278"/>
      <c r="C42" s="278"/>
      <c r="D42" s="278"/>
      <c r="E42" s="278"/>
      <c r="F42" s="278"/>
      <c r="G42" s="278"/>
      <c r="H42" s="278"/>
      <c r="I42" s="278"/>
      <c r="J42" s="278"/>
    </row>
    <row r="43" spans="1:10" ht="12.75">
      <c r="A43" s="278"/>
      <c r="B43" s="278"/>
      <c r="C43" s="278"/>
      <c r="D43" s="278"/>
      <c r="E43" s="278"/>
      <c r="F43" s="278"/>
      <c r="G43" s="278"/>
      <c r="H43" s="278"/>
      <c r="I43" s="278"/>
      <c r="J43" s="278"/>
    </row>
    <row r="44" spans="1:10" ht="12.75">
      <c r="A44" s="278"/>
      <c r="B44" s="278"/>
      <c r="C44" s="278"/>
      <c r="D44" s="278"/>
      <c r="E44" s="278"/>
      <c r="F44" s="278"/>
      <c r="G44" s="278"/>
      <c r="H44" s="278"/>
      <c r="I44" s="278"/>
      <c r="J44" s="278"/>
    </row>
    <row r="45" spans="1:10" ht="12.75">
      <c r="A45" s="278"/>
      <c r="B45" s="278"/>
      <c r="C45" s="278"/>
      <c r="D45" s="278"/>
      <c r="E45" s="278"/>
      <c r="F45" s="278"/>
      <c r="G45" s="278"/>
      <c r="H45" s="278"/>
      <c r="I45" s="278"/>
      <c r="J45" s="278"/>
    </row>
    <row r="46" spans="1:10" ht="12.75">
      <c r="A46" s="278"/>
      <c r="B46" s="278"/>
      <c r="C46" s="278"/>
      <c r="D46" s="278"/>
      <c r="E46" s="278"/>
      <c r="F46" s="278"/>
      <c r="G46" s="278"/>
      <c r="H46" s="278"/>
      <c r="I46" s="278"/>
      <c r="J46" s="278"/>
    </row>
    <row r="47" spans="1:10" ht="12.75">
      <c r="A47" s="278"/>
      <c r="B47" s="278"/>
      <c r="C47" s="278"/>
      <c r="D47" s="278"/>
      <c r="E47" s="278"/>
      <c r="F47" s="278"/>
      <c r="G47" s="278"/>
      <c r="H47" s="278"/>
      <c r="I47" s="278"/>
      <c r="J47" s="278"/>
    </row>
    <row r="48" spans="1:10" ht="12.75">
      <c r="A48" s="278"/>
      <c r="B48" s="278"/>
      <c r="C48" s="278"/>
      <c r="D48" s="278"/>
      <c r="E48" s="278"/>
      <c r="F48" s="278"/>
      <c r="G48" s="278"/>
      <c r="H48" s="278"/>
      <c r="I48" s="278"/>
      <c r="J48" s="278"/>
    </row>
    <row r="49" spans="1:10" ht="12.75">
      <c r="A49" s="278"/>
      <c r="B49" s="278"/>
      <c r="C49" s="278"/>
      <c r="D49" s="278"/>
      <c r="E49" s="278"/>
      <c r="F49" s="278"/>
      <c r="G49" s="278"/>
      <c r="H49" s="278"/>
      <c r="I49" s="278"/>
      <c r="J49" s="278"/>
    </row>
    <row r="50" spans="1:10" ht="12.75">
      <c r="A50" s="278"/>
      <c r="B50" s="278"/>
      <c r="C50" s="278"/>
      <c r="D50" s="278"/>
      <c r="E50" s="278"/>
      <c r="F50" s="278"/>
      <c r="G50" s="278"/>
      <c r="H50" s="278"/>
      <c r="I50" s="278"/>
      <c r="J50" s="278"/>
    </row>
    <row r="51" spans="1:10" ht="12.75">
      <c r="A51" s="278"/>
      <c r="B51" s="278"/>
      <c r="C51" s="278"/>
      <c r="D51" s="278"/>
      <c r="E51" s="278"/>
      <c r="F51" s="278"/>
      <c r="G51" s="278"/>
      <c r="H51" s="278"/>
      <c r="I51" s="278"/>
      <c r="J51" s="278"/>
    </row>
    <row r="52" spans="1:10" ht="12.75">
      <c r="A52" s="278"/>
      <c r="B52" s="278"/>
      <c r="C52" s="278"/>
      <c r="D52" s="278"/>
      <c r="E52" s="278"/>
      <c r="F52" s="278"/>
      <c r="G52" s="278"/>
      <c r="H52" s="278"/>
      <c r="I52" s="278"/>
      <c r="J52" s="278"/>
    </row>
    <row r="53" spans="1:10" ht="12.75">
      <c r="A53" s="278"/>
      <c r="B53" s="278"/>
      <c r="C53" s="278"/>
      <c r="D53" s="278"/>
      <c r="E53" s="278"/>
      <c r="F53" s="278"/>
      <c r="G53" s="278"/>
      <c r="H53" s="278"/>
      <c r="I53" s="278"/>
      <c r="J53" s="278"/>
    </row>
    <row r="54" spans="1:10" ht="12.75">
      <c r="A54" s="278"/>
      <c r="B54" s="278"/>
      <c r="C54" s="278"/>
      <c r="D54" s="278"/>
      <c r="E54" s="278"/>
      <c r="F54" s="278"/>
      <c r="G54" s="278"/>
      <c r="H54" s="278"/>
      <c r="I54" s="278"/>
      <c r="J54" s="278"/>
    </row>
    <row r="55" spans="1:10" ht="12.75">
      <c r="A55" s="278"/>
      <c r="B55" s="278"/>
      <c r="C55" s="278"/>
      <c r="D55" s="278"/>
      <c r="E55" s="278"/>
      <c r="F55" s="278"/>
      <c r="G55" s="278"/>
      <c r="H55" s="278"/>
      <c r="I55" s="278"/>
      <c r="J55" s="278"/>
    </row>
    <row r="56" spans="1:10" ht="12.75">
      <c r="A56" s="278"/>
      <c r="B56" s="278"/>
      <c r="C56" s="278"/>
      <c r="D56" s="278"/>
      <c r="E56" s="278"/>
      <c r="F56" s="278"/>
      <c r="G56" s="278"/>
      <c r="H56" s="278"/>
      <c r="I56" s="278"/>
      <c r="J56" s="278"/>
    </row>
    <row r="57" spans="1:10" ht="12.75">
      <c r="A57" s="278"/>
      <c r="B57" s="278"/>
      <c r="C57" s="278"/>
      <c r="D57" s="278"/>
      <c r="E57" s="278"/>
      <c r="F57" s="278"/>
      <c r="G57" s="278"/>
      <c r="H57" s="278"/>
      <c r="I57" s="278"/>
      <c r="J57" s="278"/>
    </row>
    <row r="58" spans="1:10" ht="12.75">
      <c r="A58" s="278"/>
      <c r="B58" s="278"/>
      <c r="C58" s="278"/>
      <c r="D58" s="278"/>
      <c r="E58" s="278"/>
      <c r="F58" s="278"/>
      <c r="G58" s="278"/>
      <c r="H58" s="278"/>
      <c r="I58" s="278"/>
      <c r="J58" s="278"/>
    </row>
    <row r="59" spans="1:10" ht="12.75">
      <c r="A59" s="278"/>
      <c r="B59" s="278"/>
      <c r="C59" s="278"/>
      <c r="D59" s="278"/>
      <c r="E59" s="278"/>
      <c r="F59" s="278"/>
      <c r="G59" s="278"/>
      <c r="H59" s="278"/>
      <c r="I59" s="278"/>
      <c r="J59" s="278"/>
    </row>
    <row r="60" spans="1:10" ht="12.75">
      <c r="A60" s="278"/>
      <c r="B60" s="278"/>
      <c r="C60" s="278"/>
      <c r="D60" s="278"/>
      <c r="E60" s="278"/>
      <c r="F60" s="278"/>
      <c r="G60" s="278"/>
      <c r="H60" s="278"/>
      <c r="I60" s="278"/>
      <c r="J60" s="278"/>
    </row>
    <row r="61" spans="1:10" ht="12.75">
      <c r="A61" s="278"/>
      <c r="B61" s="278"/>
      <c r="C61" s="278"/>
      <c r="D61" s="278"/>
      <c r="E61" s="278"/>
      <c r="F61" s="278"/>
      <c r="G61" s="278"/>
      <c r="H61" s="278"/>
      <c r="I61" s="278"/>
      <c r="J61" s="278"/>
    </row>
    <row r="62" spans="1:10" ht="12.75">
      <c r="A62" s="278"/>
      <c r="B62" s="278"/>
      <c r="C62" s="278"/>
      <c r="D62" s="278"/>
      <c r="E62" s="278"/>
      <c r="F62" s="278"/>
      <c r="G62" s="278"/>
      <c r="H62" s="278"/>
      <c r="I62" s="278"/>
      <c r="J62" s="278"/>
    </row>
    <row r="63" spans="1:10" ht="12.75">
      <c r="A63" s="278"/>
      <c r="B63" s="278"/>
      <c r="C63" s="278"/>
      <c r="D63" s="278"/>
      <c r="E63" s="278"/>
      <c r="F63" s="278"/>
      <c r="G63" s="278"/>
      <c r="H63" s="278"/>
      <c r="I63" s="278"/>
      <c r="J63" s="278"/>
    </row>
    <row r="64" spans="1:10" ht="12.75">
      <c r="A64" s="278"/>
      <c r="B64" s="278"/>
      <c r="C64" s="278"/>
      <c r="D64" s="278"/>
      <c r="E64" s="278"/>
      <c r="F64" s="278"/>
      <c r="G64" s="278"/>
      <c r="H64" s="278"/>
      <c r="I64" s="278"/>
      <c r="J64" s="278"/>
    </row>
    <row r="65" spans="1:10" ht="12.75">
      <c r="A65" s="278"/>
      <c r="B65" s="278"/>
      <c r="C65" s="278"/>
      <c r="D65" s="278"/>
      <c r="E65" s="278"/>
      <c r="F65" s="278"/>
      <c r="G65" s="278"/>
      <c r="H65" s="278"/>
      <c r="I65" s="278"/>
      <c r="J65" s="278"/>
    </row>
    <row r="66" spans="1:10" ht="12.75">
      <c r="A66" s="278"/>
      <c r="B66" s="278"/>
      <c r="C66" s="278"/>
      <c r="D66" s="278"/>
      <c r="E66" s="278"/>
      <c r="F66" s="278"/>
      <c r="G66" s="278"/>
      <c r="H66" s="278"/>
      <c r="I66" s="278"/>
      <c r="J66" s="278"/>
    </row>
    <row r="67" spans="1:10" ht="12.75">
      <c r="A67" s="278"/>
      <c r="B67" s="278"/>
      <c r="C67" s="278"/>
      <c r="D67" s="278"/>
      <c r="E67" s="278"/>
      <c r="F67" s="278"/>
      <c r="G67" s="278"/>
      <c r="H67" s="278"/>
      <c r="I67" s="278"/>
      <c r="J67" s="278"/>
    </row>
    <row r="68" spans="1:10" ht="12.75">
      <c r="A68" s="278"/>
      <c r="B68" s="278"/>
      <c r="C68" s="278"/>
      <c r="D68" s="278"/>
      <c r="E68" s="278"/>
      <c r="F68" s="278"/>
      <c r="G68" s="278"/>
      <c r="H68" s="278"/>
      <c r="I68" s="278"/>
      <c r="J68" s="278"/>
    </row>
    <row r="69" spans="1:10" ht="12.75">
      <c r="A69" s="278"/>
      <c r="B69" s="278"/>
      <c r="C69" s="278"/>
      <c r="D69" s="278"/>
      <c r="E69" s="278"/>
      <c r="F69" s="278"/>
      <c r="G69" s="278"/>
      <c r="H69" s="278"/>
      <c r="I69" s="278"/>
      <c r="J69" s="278"/>
    </row>
    <row r="70" spans="1:10" ht="12.75">
      <c r="A70" s="278"/>
      <c r="B70" s="278"/>
      <c r="C70" s="278"/>
      <c r="D70" s="278"/>
      <c r="E70" s="278"/>
      <c r="F70" s="278"/>
      <c r="G70" s="278"/>
      <c r="H70" s="278"/>
      <c r="I70" s="278"/>
      <c r="J70" s="278"/>
    </row>
    <row r="71" spans="1:10" ht="12.75">
      <c r="A71" s="278"/>
      <c r="B71" s="278"/>
      <c r="C71" s="278"/>
      <c r="D71" s="278"/>
      <c r="E71" s="278"/>
      <c r="F71" s="278"/>
      <c r="G71" s="278"/>
      <c r="H71" s="278"/>
      <c r="I71" s="278"/>
      <c r="J71" s="278"/>
    </row>
    <row r="72" spans="1:10" ht="12.75">
      <c r="A72" s="278"/>
      <c r="B72" s="278"/>
      <c r="C72" s="278"/>
      <c r="D72" s="278"/>
      <c r="E72" s="278"/>
      <c r="F72" s="278"/>
      <c r="G72" s="278"/>
      <c r="H72" s="278"/>
      <c r="I72" s="278"/>
      <c r="J72" s="278"/>
    </row>
    <row r="73" spans="1:10" ht="12.75">
      <c r="A73" s="278"/>
      <c r="B73" s="278"/>
      <c r="C73" s="278"/>
      <c r="D73" s="278"/>
      <c r="E73" s="278"/>
      <c r="F73" s="278"/>
      <c r="G73" s="278"/>
      <c r="H73" s="278"/>
      <c r="I73" s="278"/>
      <c r="J73" s="278"/>
    </row>
    <row r="74" spans="1:10" ht="12.75">
      <c r="A74" s="278"/>
      <c r="B74" s="278"/>
      <c r="C74" s="278"/>
      <c r="D74" s="278"/>
      <c r="E74" s="278"/>
      <c r="F74" s="278"/>
      <c r="G74" s="278"/>
      <c r="H74" s="278"/>
      <c r="I74" s="278"/>
      <c r="J74" s="278"/>
    </row>
    <row r="75" spans="1:10" ht="12.75">
      <c r="A75" s="278"/>
      <c r="B75" s="278"/>
      <c r="C75" s="278"/>
      <c r="D75" s="278"/>
      <c r="E75" s="278"/>
      <c r="F75" s="278"/>
      <c r="G75" s="278"/>
      <c r="H75" s="278"/>
      <c r="I75" s="278"/>
      <c r="J75" s="278"/>
    </row>
    <row r="76" spans="1:10" ht="12.75">
      <c r="A76" s="278"/>
      <c r="B76" s="278"/>
      <c r="C76" s="278"/>
      <c r="D76" s="278"/>
      <c r="E76" s="278"/>
      <c r="F76" s="278"/>
      <c r="G76" s="278"/>
      <c r="H76" s="278"/>
      <c r="I76" s="278"/>
      <c r="J76" s="278"/>
    </row>
  </sheetData>
  <sheetProtection/>
  <mergeCells count="2">
    <mergeCell ref="A2:J2"/>
    <mergeCell ref="A4:J76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Irena Vrtarić</cp:lastModifiedBy>
  <cp:lastPrinted>2011-03-28T11:17:39Z</cp:lastPrinted>
  <dcterms:created xsi:type="dcterms:W3CDTF">2008-10-17T11:51:54Z</dcterms:created>
  <dcterms:modified xsi:type="dcterms:W3CDTF">2017-03-24T13:30:58Z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