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ftn1" localSheetId="6">'Bilješke'!$A$20</definedName>
    <definedName name="_ftnref1" localSheetId="6">'Bilješke'!$A$14</definedName>
    <definedName name="_xlnm.Print_Area" localSheetId="6">'Bilješke'!$A$1:$J$60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<sst xmlns="http://schemas.openxmlformats.org/spreadsheetml/2006/main" count="395" uniqueCount="343">
  <si>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</si>
  <si>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</si>
  <si>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</si>
  <si>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</si>
  <si>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</si>
  <si>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</si>
  <si>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</si>
  <si>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</si>
  <si>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</si>
  <si>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</si>
  <si>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</si>
  <si>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</si>
  <si>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</si>
  <si>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</si>
  <si>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</si>
  <si>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</si>
  <si>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</si>
  <si>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</si>
  <si>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</si>
  <si>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</si>
  <si>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</si>
  <si>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</si>
  <si>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</si>
  <si>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</si>
  <si>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</si>
  <si>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</si>
  <si>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</si>
  <si>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</si>
  <si>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</si>
  <si>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</si>
  <si>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</si>
  <si>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</si>
  <si>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</si>
  <si>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</si>
  <si>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</si>
  <si>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</si>
  <si>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</si>
  <si>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</si>
  <si>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</si>
  <si>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</si>
  <si>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</si>
  <si>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</si>
  <si>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</si>
  <si>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</si>
  <si>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</si>
  <si>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</si>
  <si>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</si>
  <si>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</si>
  <si>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</si>
  <si>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</si>
  <si>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</si>
  <si>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</si>
  <si>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</si>
  <si>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</si>
  <si>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</si>
  <si>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</si>
  <si>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</si>
  <si>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</si>
  <si>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</si>
  <si>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</si>
  <si>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</si>
  <si>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</si>
  <si>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</si>
  <si>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</si>
  <si>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</si>
  <si>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</si>
  <si>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</si>
  <si>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</si>
  <si>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</si>
  <si>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</si>
  <si>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</si>
  <si>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</si>
  <si>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</si>
  <si>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</si>
  <si>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</si>
  <si>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</si>
  <si>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</si>
  <si>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</si>
  <si>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</si>
  <si>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</si>
  <si>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</si>
  <si>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</si>
  <si>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</si>
  <si>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</si>
  <si>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</si>
  <si>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</si>
  <si>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</si>
  <si>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</si>
  <si>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</si>
  <si>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</si>
  <si>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</si>
  <si>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</si>
  <si>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</si>
  <si>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</si>
  <si>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</si>
  <si>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</si>
  <si>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</si>
  <si>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</si>
  <si>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</si>
  <si>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</si>
  <si>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</si>
  <si>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</si>
  <si>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</si>
  <si>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</si>
  <si>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</si>
  <si>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</si>
  <si>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</si>
  <si>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</si>
  <si>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</si>
  <si>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</si>
  <si>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</si>
  <si>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</si>
  <si>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</si>
  <si>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</si>
  <si>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</si>
  <si>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</si>
  <si>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</si>
  <si>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</si>
  <si>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</si>
  <si>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</si>
  <si>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</si>
  <si>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</si>
  <si>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</si>
  <si>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</si>
  <si>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</si>
  <si>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</si>
  <si>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</si>
  <si>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</si>
  <si>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</si>
  <si>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</si>
  <si>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</si>
  <si>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</si>
  <si>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</si>
  <si>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</si>
  <si>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</si>
  <si>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</si>
  <si>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</si>
  <si>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</si>
  <si>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</si>
  <si>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</si>
  <si>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</si>
  <si>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</si>
  <si>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</si>
  <si>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</si>
  <si>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</si>
  <si>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</si>
  <si>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</si>
  <si>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</si>
  <si>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</si>
  <si>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</si>
  <si>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</si>
  <si>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</si>
  <si>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</si>
  <si>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</si>
  <si>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</si>
  <si>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</si>
  <si>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</si>
  <si>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</si>
  <si>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</si>
  <si>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</si>
  <si>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</si>
  <si>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</si>
  <si>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</si>
  <si>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</si>
  <si>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</si>
  <si>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</si>
  <si>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</si>
  <si>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</si>
  <si>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</si>
  <si>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</si>
  <si>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</si>
  <si>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</si>
  <si>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</si>
  <si>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</si>
  <si>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</si>
  <si>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</si>
  <si>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</si>
  <si>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</si>
  <si>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</si>
  <si>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</si>
  <si>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</si>
  <si>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</si>
  <si>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</si>
  <si>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</si>
  <si>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</si>
  <si>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</si>
  <si>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</si>
  <si>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</si>
  <si>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</si>
  <si>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</si>
  <si>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</si>
  <si>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</si>
  <si>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</si>
  <si>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</si>
  <si>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</si>
  <si>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</si>
  <si>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</si>
  <si>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</si>
  <si>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</si>
  <si>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</si>
  <si>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</si>
  <si>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</si>
  <si>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</si>
  <si>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</si>
  <si>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</si>
  <si>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</si>
  <si>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</si>
  <si>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</si>
  <si>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</si>
  <si>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</si>
  <si>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</si>
  <si>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</si>
  <si>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</si>
  <si>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</si>
  <si>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</si>
  <si>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</si>
  <si>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</si>
  <si>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</si>
  <si>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</si>
  <si>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</si>
  <si>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</si>
  <si>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</si>
  <si>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</si>
  <si>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</si>
  <si>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</si>
  <si>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</si>
  <si>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</si>
  <si>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</si>
  <si>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</si>
  <si>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</si>
  <si>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</si>
  <si>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</si>
  <si>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</si>
  <si>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</si>
  <si>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</si>
  <si>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</si>
  <si>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</si>
  <si>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</si>
  <si>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</si>
  <si>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</si>
  <si>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</si>
  <si>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</si>
  <si>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</si>
  <si>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</si>
  <si>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</si>
  <si>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</si>
  <si>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</si>
  <si>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</si>
  <si>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</si>
  <si>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</si>
  <si>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</si>
  <si>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</si>
  <si>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</si>
  <si>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</si>
  <si>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</si>
  <si>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</si>
  <si>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</si>
  <si>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</si>
  <si>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</si>
  <si>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</si>
  <si>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</si>
  <si>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</si>
  <si>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</si>
  <si>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</si>
  <si>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</si>
  <si>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</si>
  <si>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</si>
  <si>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</si>
  <si>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</si>
  <si>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</si>
  <si>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</si>
  <si>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</si>
  <si>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</si>
  <si>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</si>
  <si>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</si>
  <si>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</si>
  <si>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</si>
  <si>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</si>
  <si>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</si>
  <si>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</si>
  <si>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</si>
  <si>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</si>
  <si>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</si>
  <si>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</si>
  <si>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</si>
  <si>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</si>
  <si>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</si>
  <si>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</si>
  <si>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</si>
  <si>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</si>
  <si>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</si>
  <si>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</si>
  <si>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</si>
  <si>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</si>
  <si>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</si>
  <si>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</si>
  <si>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</si>
  <si>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</si>
  <si>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</si>
  <si>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</si>
  <si>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</si>
  <si>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</si>
  <si>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</si>
  <si>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</si>
  <si>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</si>
  <si>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</si>
  <si>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</si>
  <si>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</si>
  <si>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</si>
  <si>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</si>
  <si>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</si>
  <si>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</si>
  <si>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</si>
  <si>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</si>
  <si>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</si>
  <si>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</si>
  <si>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</si>
  <si>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</si>
  <si>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</si>
  <si>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</si>
  <si>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</si>
  <si>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</si>
  <si>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03632636</t>
  </si>
  <si>
    <t>070032908</t>
  </si>
  <si>
    <t>95240603723</t>
  </si>
  <si>
    <t>METALSKA INDUSTRIJA VARAŽDIN D.D.</t>
  </si>
  <si>
    <t>VARAŽDIN</t>
  </si>
  <si>
    <t>FABIJANSKA 33</t>
  </si>
  <si>
    <t>miv@miv.hr</t>
  </si>
  <si>
    <t>http://www.miv.hr</t>
  </si>
  <si>
    <t>Varaždin</t>
  </si>
  <si>
    <t>Varaždinska</t>
  </si>
  <si>
    <t>NE</t>
  </si>
  <si>
    <t>2451</t>
  </si>
  <si>
    <t>Vrtarić Irena</t>
  </si>
  <si>
    <t>042330133</t>
  </si>
  <si>
    <t>Dražin Marin</t>
  </si>
  <si>
    <t>stanje na dan 31.12.2018.</t>
  </si>
  <si>
    <t>Obveznik: METALSKA INDUSTRIJA VARAŽDIN D.D.</t>
  </si>
  <si>
    <t>u razdoblju 01.01.2018. do 31.12.2018.</t>
  </si>
  <si>
    <t>042290120</t>
  </si>
  <si>
    <t>irena.vrtaric@miv.hr</t>
  </si>
  <si>
    <t xml:space="preserve">Nematerijalna imovina iznosi 5,5 mil kn i 23% je veća u odnosu na 31.12.2017. godine kao rezultat kontinuiranog ulaganja u softverske alate, prvenstveno za planiranje i praćenje proizvodnje i prodaje, a radi poboljšanja kvalitete poslovnog odlučivanja i konkurentskih prednosti te zbog donosa nematerijalne imovine pripojenog društva Strojar u iznosu 108 tis kn.
Materijalna imovina iznosi 120,1 mil kn što je povećanje za 2% u odnosu na 31.12.2017. godinu. Povećanje se odnosi na investicije u iznosu 4,2 mil kn te donos pripojenog društva. U pripremi se s 31.12.2018. godine nalazi investicija u imovinu u vrijednosti 2 mil kn. Vrijednost predujmova za dugotrajnu imovinu iznosi 266 tis kn.
Vrijednost udjela u povezanim društvima na dan 31.12.2018. godine iznosi 180 tis kn što se odnosi na udio u povezanom društvu Metalska industrija Varaždin – trade Beograd. Rješenjem Trgovačkog suda u Varaždinu od 1. listopada 2018. godine društvo Strojar d.o.o. pripojeno je društvu Metalska industrija Varaždin d.d.
Ukupne zalihe iznose 77,6 mil kn, što je smanjenje za 18% u odnosu na 31.12.2017. godine. Zalihe sirovina i materijala smanjene su za 13%, a za 16% smanjene su zalihe proizvodnje u tijeku (nedovršena proizvodnja i poluproizvodi) te za 28% zalihe gotovih proizvoda. Smanjenje zaliha posljedica je drastičnog pada produktivnosti proizvodnje, osobito u 4. kvartalu. 
Potraživanja od kupaca (uključujući potraživanja od povezanih poduzeća) iznose 36,8 mil kn i 5% su manja u odnosu na 31.12.2017. godine zbog manjih prihoda u 4. kvartalu u odnosu na prethodnu godinu i zbog umanjenje za potraživanja od Strojara uslijed pripajanja koja su na kraju 2017. godine iznosila 1,6 mil kn. Potraživanja od povezanih poduzeća čine 3% ukupnih potraživanja od kupaca.
Dugoročne financijske obveze iznose ukupno 65,1 mil od čega se 64,2 mil kn odnosi na obveze po dugoročnim kreditima, a 926 tis kn na obveze za financijski leasing i 6% su manje u odnosu na 31.12.2017. godine. Pozicija dugoročnih financijskih obveza prikazuje dugoročne kredite i leasing umanjene za kratkoročni dio glavnice koji dospijeva tijekom 2019 godine.
Kratkoročne financijske obveze iznose 50,9 mil kn i manje su za 8% u odnosu na 31.12.2017. godine, a sastoje se od 30,8 mil kn kratkoročnih kredita, 1,3 mil kn kredita za financiranje izvoznog posla, 14,5 mil kn kratkoročnih obveza po dugoročnim kreditima i leasingu, 3,5 mil kn odobrenog minusa po tekućem računu i 709 tis kn dospjelih kamata.
Obveze prema dobavljačima (uključujući obveze prema povezanim poduzećima) iznose 45,2 mil kn i veće su za 35% u odnosu na 31.12.2017. godine u skladu s porastom troškova i problemima s likvidnošću uzrokovanim padom produktivnosti i profitabilnosti. 
Ukupni prihodi za 2018.godinu iznosili su 213,3 mil kn što je 2% manje u odnosu na prošlu godinu. Prihodi od prodaje čine 96% ukupnih prihoda, iznose 205 mil kn i manji su za 1% u odnosu na 2017. godinu. Ostali poslovni prihodi i financijski prihodi čine 4% ukupnih prihoda i 23% su manji u odnosu na 2017. godinu. 
Materijalni troškovi čine 58% poslovnih rashoda, iznose ukupno 135,9 il kn i 5% su veći od materijalnih troškova prethodne godine što je posljedica rasta cijena ulaznih sirovina i materijala te energenata kao i strukture proizvodnje. Troškovi osoblja iznose 26% poslovnih rashoda i 5% su veći u odnosu na prethodnu godinu u skladu s uvažavanjem stanja cijena rada na tržištu rada. Financijski rashodi iznose 4% ukupnih rashoda i 24% su manji u odnosu na 2017.godinu.
Bruto marža iznosi -3,4%, a za 2017. godinu iznosila je 14,5 %. Operativni gubitak za 2018. godinu iznosi 25,2 mil kn dok je za prethodnu godinu operativna dobit iznosila 10 mil kn.   Operativna marža iznosi -12,3% u odnosu na 4,9% za prethodnu godinu. Gubitak prije oporezivanja iznosi -30.111 tis kn, dok je za 2017. godinu ostvarena dobit prije oporezivanja u iznosu 4.510 tis kn. Neto marža iznosi -14,7%, a za prošlu godinu iznosila je 1,8%. EBITDA iznosi -16.374 tis kn, a za prethodnu godinu je EBITDA bila 19.920 tis kn. EBITDA marža je -7,9 % u odnosu na 9,4% prethodne godine. Pad profitabilnosti posljedica je smanjenja produktivnosti uslijed nedostatka proizvodne radne snage, povećanja cijene rada i troškova vanjskih usluga na izradi proizvoda te rasta nabavnih cijena sirovina, materijala i energije, nedostatka sirovina i materijala za proizvodnju krajem godine uslijed problema s likvidnošću i blokade računa u trajanju od 16 dana. 
Podaci objavljeni u ovom izvještaju su nerevidirani, u trenutku objave izvještaja revizija je u tijeku i tvrtka provodi analizu zaliha i dugotrajne materijalne imovine radi utvrđivanja realnih vrijednosti i potrebe za vrijednosnim usklađenjima.
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</si>
</sst>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0" fillId="0" borderId="0" xfId="62" applyFont="1" applyBorder="1" applyAlignment="1">
      <alignment horizontal="justify" vertical="top" wrapText="1"/>
      <protection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irena.vrtaric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4">
      <selection activeCell="N31" sqref="N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3" t="s">
        <v>248</v>
      </c>
      <c r="B1" s="144"/>
      <c r="C1" s="14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1" t="s">
        <v>249</v>
      </c>
      <c r="B2" s="182"/>
      <c r="C2" s="182"/>
      <c r="D2" s="183"/>
      <c r="E2" s="118">
        <v>43101</v>
      </c>
      <c r="F2" s="12"/>
      <c r="G2" s="13" t="s">
        <v>250</v>
      </c>
      <c r="H2" s="118">
        <v>43465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84" t="s">
        <v>316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4" t="s">
        <v>251</v>
      </c>
      <c r="B6" s="135"/>
      <c r="C6" s="149" t="s">
        <v>322</v>
      </c>
      <c r="D6" s="15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7" t="s">
        <v>252</v>
      </c>
      <c r="B8" s="188"/>
      <c r="C8" s="149" t="s">
        <v>323</v>
      </c>
      <c r="D8" s="15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8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9" t="s">
        <v>253</v>
      </c>
      <c r="B10" s="179"/>
      <c r="C10" s="149" t="s">
        <v>324</v>
      </c>
      <c r="D10" s="15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0"/>
      <c r="B11" s="17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4" t="s">
        <v>254</v>
      </c>
      <c r="B12" s="135"/>
      <c r="C12" s="151" t="s">
        <v>325</v>
      </c>
      <c r="D12" s="176"/>
      <c r="E12" s="176"/>
      <c r="F12" s="176"/>
      <c r="G12" s="176"/>
      <c r="H12" s="176"/>
      <c r="I12" s="137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4" t="s">
        <v>255</v>
      </c>
      <c r="B14" s="135"/>
      <c r="C14" s="177">
        <v>42000</v>
      </c>
      <c r="D14" s="178"/>
      <c r="E14" s="16"/>
      <c r="F14" s="151" t="s">
        <v>326</v>
      </c>
      <c r="G14" s="176"/>
      <c r="H14" s="176"/>
      <c r="I14" s="137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4" t="s">
        <v>256</v>
      </c>
      <c r="B16" s="135"/>
      <c r="C16" s="151" t="s">
        <v>327</v>
      </c>
      <c r="D16" s="176"/>
      <c r="E16" s="176"/>
      <c r="F16" s="176"/>
      <c r="G16" s="176"/>
      <c r="H16" s="176"/>
      <c r="I16" s="137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4" t="s">
        <v>257</v>
      </c>
      <c r="B18" s="135"/>
      <c r="C18" s="172" t="s">
        <v>328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4" t="s">
        <v>258</v>
      </c>
      <c r="B20" s="135"/>
      <c r="C20" s="172" t="s">
        <v>329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4" t="s">
        <v>259</v>
      </c>
      <c r="B22" s="135"/>
      <c r="C22" s="119">
        <v>472</v>
      </c>
      <c r="D22" s="151" t="s">
        <v>330</v>
      </c>
      <c r="E22" s="162"/>
      <c r="F22" s="163"/>
      <c r="G22" s="134"/>
      <c r="H22" s="175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4" t="s">
        <v>260</v>
      </c>
      <c r="B24" s="135"/>
      <c r="C24" s="119">
        <v>5</v>
      </c>
      <c r="D24" s="151" t="s">
        <v>331</v>
      </c>
      <c r="E24" s="162"/>
      <c r="F24" s="162"/>
      <c r="G24" s="163"/>
      <c r="H24" s="49" t="s">
        <v>261</v>
      </c>
      <c r="I24" s="126">
        <v>631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34" t="s">
        <v>262</v>
      </c>
      <c r="B26" s="135"/>
      <c r="C26" s="120" t="s">
        <v>332</v>
      </c>
      <c r="D26" s="25"/>
      <c r="E26" s="33"/>
      <c r="F26" s="24"/>
      <c r="G26" s="164" t="s">
        <v>263</v>
      </c>
      <c r="H26" s="135"/>
      <c r="I26" s="121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9"/>
      <c r="B30" s="152"/>
      <c r="C30" s="152"/>
      <c r="D30" s="153"/>
      <c r="E30" s="159"/>
      <c r="F30" s="152"/>
      <c r="G30" s="152"/>
      <c r="H30" s="149"/>
      <c r="I30" s="150"/>
      <c r="J30" s="10"/>
      <c r="K30" s="10"/>
      <c r="L30" s="10"/>
    </row>
    <row r="31" spans="1:12" ht="12.75">
      <c r="A31" s="92"/>
      <c r="B31" s="22"/>
      <c r="C31" s="21"/>
      <c r="D31" s="160"/>
      <c r="E31" s="160"/>
      <c r="F31" s="160"/>
      <c r="G31" s="161"/>
      <c r="H31" s="16"/>
      <c r="I31" s="99"/>
      <c r="J31" s="10"/>
      <c r="K31" s="10"/>
      <c r="L31" s="10"/>
    </row>
    <row r="32" spans="1:12" ht="12.75">
      <c r="A32" s="159"/>
      <c r="B32" s="152"/>
      <c r="C32" s="152"/>
      <c r="D32" s="153"/>
      <c r="E32" s="159"/>
      <c r="F32" s="152"/>
      <c r="G32" s="152"/>
      <c r="H32" s="149"/>
      <c r="I32" s="150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9"/>
      <c r="B34" s="152"/>
      <c r="C34" s="152"/>
      <c r="D34" s="153"/>
      <c r="E34" s="159"/>
      <c r="F34" s="152"/>
      <c r="G34" s="152"/>
      <c r="H34" s="149"/>
      <c r="I34" s="15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9"/>
      <c r="B36" s="152"/>
      <c r="C36" s="152"/>
      <c r="D36" s="153"/>
      <c r="E36" s="159"/>
      <c r="F36" s="152"/>
      <c r="G36" s="152"/>
      <c r="H36" s="149"/>
      <c r="I36" s="150"/>
      <c r="J36" s="10"/>
      <c r="K36" s="10"/>
      <c r="L36" s="10"/>
    </row>
    <row r="37" spans="1:12" ht="12.75">
      <c r="A37" s="101"/>
      <c r="B37" s="30"/>
      <c r="C37" s="154"/>
      <c r="D37" s="155"/>
      <c r="E37" s="16"/>
      <c r="F37" s="154"/>
      <c r="G37" s="155"/>
      <c r="H37" s="16"/>
      <c r="I37" s="93"/>
      <c r="J37" s="10"/>
      <c r="K37" s="10"/>
      <c r="L37" s="10"/>
    </row>
    <row r="38" spans="1:12" ht="12.75">
      <c r="A38" s="159"/>
      <c r="B38" s="152"/>
      <c r="C38" s="152"/>
      <c r="D38" s="153"/>
      <c r="E38" s="159"/>
      <c r="F38" s="152"/>
      <c r="G38" s="152"/>
      <c r="H38" s="149"/>
      <c r="I38" s="15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9"/>
      <c r="B40" s="152"/>
      <c r="C40" s="152"/>
      <c r="D40" s="153"/>
      <c r="E40" s="159"/>
      <c r="F40" s="152"/>
      <c r="G40" s="152"/>
      <c r="H40" s="149"/>
      <c r="I40" s="150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9" t="s">
        <v>267</v>
      </c>
      <c r="B44" s="130"/>
      <c r="C44" s="149"/>
      <c r="D44" s="150"/>
      <c r="E44" s="26"/>
      <c r="F44" s="151"/>
      <c r="G44" s="152"/>
      <c r="H44" s="152"/>
      <c r="I44" s="153"/>
      <c r="J44" s="10"/>
      <c r="K44" s="10"/>
      <c r="L44" s="10"/>
    </row>
    <row r="45" spans="1:12" ht="12.75">
      <c r="A45" s="101"/>
      <c r="B45" s="30"/>
      <c r="C45" s="154"/>
      <c r="D45" s="155"/>
      <c r="E45" s="16"/>
      <c r="F45" s="154"/>
      <c r="G45" s="156"/>
      <c r="H45" s="35"/>
      <c r="I45" s="105"/>
      <c r="J45" s="10"/>
      <c r="K45" s="10"/>
      <c r="L45" s="10"/>
    </row>
    <row r="46" spans="1:12" ht="12.75">
      <c r="A46" s="129" t="s">
        <v>268</v>
      </c>
      <c r="B46" s="130"/>
      <c r="C46" s="151" t="s">
        <v>334</v>
      </c>
      <c r="D46" s="157"/>
      <c r="E46" s="157"/>
      <c r="F46" s="157"/>
      <c r="G46" s="157"/>
      <c r="H46" s="157"/>
      <c r="I46" s="158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9" t="s">
        <v>270</v>
      </c>
      <c r="B48" s="130"/>
      <c r="C48" s="136" t="s">
        <v>340</v>
      </c>
      <c r="D48" s="132"/>
      <c r="E48" s="133"/>
      <c r="F48" s="16"/>
      <c r="G48" s="49" t="s">
        <v>271</v>
      </c>
      <c r="H48" s="136" t="s">
        <v>335</v>
      </c>
      <c r="I48" s="13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9" t="s">
        <v>257</v>
      </c>
      <c r="B50" s="130"/>
      <c r="C50" s="131" t="s">
        <v>341</v>
      </c>
      <c r="D50" s="132"/>
      <c r="E50" s="132"/>
      <c r="F50" s="132"/>
      <c r="G50" s="132"/>
      <c r="H50" s="132"/>
      <c r="I50" s="13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4" t="s">
        <v>272</v>
      </c>
      <c r="B52" s="135"/>
      <c r="C52" s="136" t="s">
        <v>336</v>
      </c>
      <c r="D52" s="132"/>
      <c r="E52" s="132"/>
      <c r="F52" s="132"/>
      <c r="G52" s="132"/>
      <c r="H52" s="132"/>
      <c r="I52" s="137"/>
      <c r="J52" s="10"/>
      <c r="K52" s="10"/>
      <c r="L52" s="10"/>
    </row>
    <row r="53" spans="1:12" ht="12.75">
      <c r="A53" s="106"/>
      <c r="B53" s="20"/>
      <c r="C53" s="145" t="s">
        <v>273</v>
      </c>
      <c r="D53" s="145"/>
      <c r="E53" s="145"/>
      <c r="F53" s="145"/>
      <c r="G53" s="145"/>
      <c r="H53" s="14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8" t="s">
        <v>274</v>
      </c>
      <c r="C55" s="139"/>
      <c r="D55" s="139"/>
      <c r="E55" s="139"/>
      <c r="F55" s="47"/>
      <c r="G55" s="47"/>
      <c r="H55" s="47"/>
      <c r="I55" s="108"/>
      <c r="J55" s="10"/>
      <c r="K55" s="10"/>
      <c r="L55" s="10"/>
    </row>
    <row r="56" spans="1:12" ht="12.75">
      <c r="A56" s="106"/>
      <c r="B56" s="140" t="s">
        <v>306</v>
      </c>
      <c r="C56" s="141"/>
      <c r="D56" s="141"/>
      <c r="E56" s="141"/>
      <c r="F56" s="141"/>
      <c r="G56" s="141"/>
      <c r="H56" s="141"/>
      <c r="I56" s="142"/>
      <c r="J56" s="10"/>
      <c r="K56" s="10"/>
      <c r="L56" s="10"/>
    </row>
    <row r="57" spans="1:12" ht="12.75">
      <c r="A57" s="106"/>
      <c r="B57" s="140" t="s">
        <v>307</v>
      </c>
      <c r="C57" s="141"/>
      <c r="D57" s="141"/>
      <c r="E57" s="141"/>
      <c r="F57" s="141"/>
      <c r="G57" s="141"/>
      <c r="H57" s="141"/>
      <c r="I57" s="108"/>
      <c r="J57" s="10"/>
      <c r="K57" s="10"/>
      <c r="L57" s="10"/>
    </row>
    <row r="58" spans="1:12" ht="12.75">
      <c r="A58" s="106"/>
      <c r="B58" s="140" t="s">
        <v>308</v>
      </c>
      <c r="C58" s="141"/>
      <c r="D58" s="141"/>
      <c r="E58" s="141"/>
      <c r="F58" s="141"/>
      <c r="G58" s="141"/>
      <c r="H58" s="141"/>
      <c r="I58" s="142"/>
      <c r="J58" s="10"/>
      <c r="K58" s="10"/>
      <c r="L58" s="10"/>
    </row>
    <row r="59" spans="1:12" ht="12.75">
      <c r="A59" s="106"/>
      <c r="B59" s="140" t="s">
        <v>309</v>
      </c>
      <c r="C59" s="141"/>
      <c r="D59" s="141"/>
      <c r="E59" s="141"/>
      <c r="F59" s="141"/>
      <c r="G59" s="141"/>
      <c r="H59" s="141"/>
      <c r="I59" s="142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46" t="s">
        <v>277</v>
      </c>
      <c r="H62" s="147"/>
      <c r="I62" s="14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7"/>
      <c r="H63" s="128"/>
      <c r="I63" s="117"/>
      <c r="J63" s="10"/>
      <c r="K63" s="10"/>
      <c r="L63" s="10"/>
    </row>
  </sheetData>
  <sheetProtection/>
  <protectedRanges>
    <protectedRange sqref="E2 H2 C6:D6 C8:D8 C10:D10 C12:I12 C14:D14 F14:I14 C16:I16 C24:G24 C22:F22 C26 I26 I24 A30:I30 A32:I32 A34:D34" name="Range1"/>
    <protectedRange sqref="C18:I18" name="Range1_1_1"/>
    <protectedRange sqref="C20:I20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irena.vrtaric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1">
      <selection activeCell="A1" sqref="A1:K121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2.28125" style="50" customWidth="1"/>
    <col min="12" max="16384" width="9.140625" style="50" customWidth="1"/>
  </cols>
  <sheetData>
    <row r="1" spans="1:11" ht="12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338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2.5">
      <c r="A4" s="204" t="s">
        <v>59</v>
      </c>
      <c r="B4" s="205"/>
      <c r="C4" s="205"/>
      <c r="D4" s="205"/>
      <c r="E4" s="205"/>
      <c r="F4" s="205"/>
      <c r="G4" s="205"/>
      <c r="H4" s="206"/>
      <c r="I4" s="56" t="s">
        <v>278</v>
      </c>
      <c r="J4" s="57" t="s">
        <v>318</v>
      </c>
      <c r="K4" s="58" t="s">
        <v>319</v>
      </c>
    </row>
    <row r="5" spans="1:11" ht="12.75">
      <c r="A5" s="189">
        <v>1</v>
      </c>
      <c r="B5" s="189"/>
      <c r="C5" s="189"/>
      <c r="D5" s="189"/>
      <c r="E5" s="189"/>
      <c r="F5" s="189"/>
      <c r="G5" s="189"/>
      <c r="H5" s="189"/>
      <c r="I5" s="55">
        <v>2</v>
      </c>
      <c r="J5" s="54">
        <v>3</v>
      </c>
      <c r="K5" s="54">
        <v>4</v>
      </c>
    </row>
    <row r="6" spans="1:1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2.75">
      <c r="A7" s="193" t="s">
        <v>60</v>
      </c>
      <c r="B7" s="194"/>
      <c r="C7" s="194"/>
      <c r="D7" s="194"/>
      <c r="E7" s="194"/>
      <c r="F7" s="194"/>
      <c r="G7" s="194"/>
      <c r="H7" s="195"/>
      <c r="I7" s="3">
        <v>1</v>
      </c>
      <c r="J7" s="6">
        <v>0</v>
      </c>
      <c r="K7" s="6">
        <v>0</v>
      </c>
    </row>
    <row r="8" spans="1:11" ht="12.75">
      <c r="A8" s="196" t="s">
        <v>13</v>
      </c>
      <c r="B8" s="197"/>
      <c r="C8" s="197"/>
      <c r="D8" s="197"/>
      <c r="E8" s="197"/>
      <c r="F8" s="197"/>
      <c r="G8" s="197"/>
      <c r="H8" s="198"/>
      <c r="I8" s="1">
        <v>2</v>
      </c>
      <c r="J8" s="51">
        <f>J9+J16+J26+J35+J39</f>
        <v>127738393.02999999</v>
      </c>
      <c r="K8" s="51">
        <f>K9+K16+K26+K35+K39</f>
        <v>125784113.51999998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1">
        <f>SUM(J10:J15)</f>
        <v>4453886.19</v>
      </c>
      <c r="K9" s="51">
        <f>SUM(K10:K15)</f>
        <v>5465555.45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0</v>
      </c>
      <c r="K10" s="7">
        <v>0</v>
      </c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4453886.19</v>
      </c>
      <c r="K11" s="7">
        <v>5465555.45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0</v>
      </c>
      <c r="K12" s="7">
        <v>0</v>
      </c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>
        <v>0</v>
      </c>
      <c r="K13" s="7">
        <v>0</v>
      </c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0</v>
      </c>
      <c r="K14" s="7">
        <v>0</v>
      </c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0</v>
      </c>
      <c r="K15" s="7">
        <v>0</v>
      </c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1">
        <f>SUM(J17:J25)</f>
        <v>117711464.47999999</v>
      </c>
      <c r="K16" s="51">
        <f>SUM(K17:K25)</f>
        <v>120138230.51999998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15393365.76</v>
      </c>
      <c r="K17" s="7">
        <v>16662578.55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23043788.439999998</v>
      </c>
      <c r="K18" s="7">
        <v>27850106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63785548.75</v>
      </c>
      <c r="K19" s="7">
        <v>68578277.1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4901907.280000001</v>
      </c>
      <c r="K20" s="7">
        <v>4797009.11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>
        <v>0</v>
      </c>
      <c r="K21" s="7">
        <v>0</v>
      </c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258409.06</v>
      </c>
      <c r="K22" s="7">
        <v>265503.07</v>
      </c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10328445.19</v>
      </c>
      <c r="K23" s="7">
        <v>1984756.69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0</v>
      </c>
      <c r="K24" s="7">
        <v>0</v>
      </c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0</v>
      </c>
      <c r="K25" s="7">
        <v>0</v>
      </c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1">
        <f>SUM(J27:J34)</f>
        <v>5511791.55</v>
      </c>
      <c r="K26" s="51">
        <f>SUM(K27:K34)</f>
        <v>180327.55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2991791.55</v>
      </c>
      <c r="K27" s="7">
        <v>180327.55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>
        <v>2520000</v>
      </c>
      <c r="K28" s="7">
        <v>0</v>
      </c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0</v>
      </c>
      <c r="K29" s="7">
        <v>0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>
        <v>0</v>
      </c>
      <c r="K30" s="7">
        <v>0</v>
      </c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0</v>
      </c>
      <c r="K31" s="7">
        <v>0</v>
      </c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0</v>
      </c>
      <c r="K32" s="7">
        <v>0</v>
      </c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>
        <v>0</v>
      </c>
      <c r="K33" s="7">
        <v>0</v>
      </c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>
        <v>0</v>
      </c>
      <c r="K34" s="7">
        <v>0</v>
      </c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1">
        <f>SUM(J36:J38)</f>
        <v>61250.81</v>
      </c>
      <c r="K35" s="51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>
        <v>0</v>
      </c>
      <c r="K36" s="7">
        <v>0</v>
      </c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0</v>
      </c>
      <c r="K37" s="7">
        <v>0</v>
      </c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61250.81</v>
      </c>
      <c r="K38" s="7">
        <v>0</v>
      </c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0</v>
      </c>
      <c r="K39" s="7">
        <v>0</v>
      </c>
    </row>
    <row r="40" spans="1:11" ht="12.75">
      <c r="A40" s="196" t="s">
        <v>240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1">
        <f>J41+J49+J56+J64</f>
        <v>137604226.60999995</v>
      </c>
      <c r="K40" s="51">
        <f>K41+K49+K56+K64</f>
        <v>116119782.49000001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1">
        <f>SUM(J42:J48)</f>
        <v>95211188.16999999</v>
      </c>
      <c r="K41" s="51">
        <f>SUM(K42:K48)</f>
        <v>77643869.13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18624539.95</v>
      </c>
      <c r="K42" s="7">
        <v>16132520.67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45009323.61</v>
      </c>
      <c r="K43" s="7">
        <v>37994291.18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31243463.57</v>
      </c>
      <c r="K44" s="7">
        <v>22628533.25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225984.02</v>
      </c>
      <c r="K45" s="7">
        <v>329306.25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107877.02</v>
      </c>
      <c r="K46" s="7">
        <v>559217.78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>
        <v>0</v>
      </c>
      <c r="K47" s="7">
        <v>0</v>
      </c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>
        <v>0</v>
      </c>
      <c r="K48" s="7">
        <v>0</v>
      </c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1">
        <f>SUM(J50:J55)</f>
        <v>39396751.959999986</v>
      </c>
      <c r="K49" s="51">
        <f>SUM(K50:K55)</f>
        <v>38145523.18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3450338.4</v>
      </c>
      <c r="K50" s="7">
        <v>1055833.75</v>
      </c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35377159.489999995</v>
      </c>
      <c r="K51" s="7">
        <v>35707992.49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0</v>
      </c>
      <c r="K52" s="7">
        <v>0</v>
      </c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93609.16</v>
      </c>
      <c r="K53" s="7">
        <v>62170.12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475644.91</v>
      </c>
      <c r="K54" s="7">
        <v>1319526.82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0</v>
      </c>
      <c r="K55" s="7">
        <v>0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1">
        <f>SUM(J57:J63)</f>
        <v>690000</v>
      </c>
      <c r="K56" s="51">
        <f>SUM(K57:K63)</f>
        <v>10000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>
        <v>0</v>
      </c>
      <c r="K57" s="7">
        <v>0</v>
      </c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680000</v>
      </c>
      <c r="K58" s="7">
        <v>0</v>
      </c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>
        <v>0</v>
      </c>
      <c r="K59" s="7">
        <v>0</v>
      </c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>
        <v>0</v>
      </c>
      <c r="K60" s="7">
        <v>0</v>
      </c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0</v>
      </c>
      <c r="K61" s="7">
        <v>0</v>
      </c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10000</v>
      </c>
      <c r="K62" s="7">
        <v>10000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0</v>
      </c>
      <c r="K63" s="7">
        <v>0</v>
      </c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2306286.48</v>
      </c>
      <c r="K64" s="7">
        <v>320390.18</v>
      </c>
    </row>
    <row r="65" spans="1:11" ht="12.75">
      <c r="A65" s="196" t="s">
        <v>56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377320.57</v>
      </c>
      <c r="K65" s="7">
        <v>63859.73</v>
      </c>
    </row>
    <row r="66" spans="1:11" ht="12.75">
      <c r="A66" s="196" t="s">
        <v>241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1">
        <f>J7+J8+J40+J65</f>
        <v>265719940.20999992</v>
      </c>
      <c r="K66" s="51">
        <f>K7+K8+K40+K65</f>
        <v>241967755.73999998</v>
      </c>
    </row>
    <row r="67" spans="1:11" ht="12.75">
      <c r="A67" s="210" t="s">
        <v>91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>
        <v>7015236.180000001</v>
      </c>
      <c r="K67" s="8">
        <v>18813729.71</v>
      </c>
    </row>
    <row r="68" spans="1:11" ht="12.75">
      <c r="A68" s="213" t="s">
        <v>58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3" t="s">
        <v>191</v>
      </c>
      <c r="B69" s="194"/>
      <c r="C69" s="194"/>
      <c r="D69" s="194"/>
      <c r="E69" s="194"/>
      <c r="F69" s="194"/>
      <c r="G69" s="194"/>
      <c r="H69" s="195"/>
      <c r="I69" s="3">
        <v>62</v>
      </c>
      <c r="J69" s="52">
        <f>J70+J71+J72+J78+J79+J82+J85</f>
        <v>95805735.09</v>
      </c>
      <c r="K69" s="52">
        <f>K70+K71+K72+K78+K79+K82+K85</f>
        <v>65695018.2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55566600</v>
      </c>
      <c r="K70" s="7">
        <v>55566600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7824088.82</v>
      </c>
      <c r="K71" s="7">
        <v>7824088.82</v>
      </c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1">
        <f>J73+J74-J75+J76+J77</f>
        <v>6467207.609999999</v>
      </c>
      <c r="K72" s="51">
        <f>K73+K74-K75+K76+K77</f>
        <v>6467207.609999999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2778330</v>
      </c>
      <c r="K73" s="7">
        <v>2778330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1000000</v>
      </c>
      <c r="K74" s="7">
        <v>1000000</v>
      </c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0</v>
      </c>
      <c r="K75" s="7">
        <v>0</v>
      </c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>
        <v>0</v>
      </c>
      <c r="K76" s="7">
        <v>0</v>
      </c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2688877.61</v>
      </c>
      <c r="K77" s="7">
        <v>2688877.61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0</v>
      </c>
      <c r="K78" s="7">
        <v>0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1">
        <f>J80-J81</f>
        <v>22311984.22</v>
      </c>
      <c r="K79" s="51">
        <f>K80-K81</f>
        <v>25947838.66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22311984.22</v>
      </c>
      <c r="K80" s="7">
        <v>25947838.66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0</v>
      </c>
      <c r="K81" s="7"/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1">
        <f>J83-J84</f>
        <v>3635854.44</v>
      </c>
      <c r="K82" s="51">
        <f>K83-K84</f>
        <v>-30110716.89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3635854.44</v>
      </c>
      <c r="K83" s="7">
        <v>0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0</v>
      </c>
      <c r="K84" s="7">
        <v>30110716.89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0</v>
      </c>
      <c r="K85" s="7">
        <v>0</v>
      </c>
    </row>
    <row r="86" spans="1:11" ht="12.75">
      <c r="A86" s="196" t="s">
        <v>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51">
        <f>SUM(J87:J89)</f>
        <v>600000</v>
      </c>
      <c r="K86" s="51">
        <f>SUM(K87:K89)</f>
        <v>400000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0</v>
      </c>
      <c r="K87" s="7">
        <v>0</v>
      </c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>
        <v>0</v>
      </c>
      <c r="K88" s="7">
        <v>0</v>
      </c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600000</v>
      </c>
      <c r="K89" s="7">
        <v>400000</v>
      </c>
    </row>
    <row r="90" spans="1:11" ht="12.75">
      <c r="A90" s="196" t="s">
        <v>20</v>
      </c>
      <c r="B90" s="197"/>
      <c r="C90" s="197"/>
      <c r="D90" s="197"/>
      <c r="E90" s="197"/>
      <c r="F90" s="197"/>
      <c r="G90" s="197"/>
      <c r="H90" s="198"/>
      <c r="I90" s="1">
        <v>83</v>
      </c>
      <c r="J90" s="51">
        <f>SUM(J91:J99)</f>
        <v>69289808.19999999</v>
      </c>
      <c r="K90" s="51">
        <f>SUM(K91:K99)</f>
        <v>65129922.62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0</v>
      </c>
      <c r="K91" s="7">
        <v>0</v>
      </c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0</v>
      </c>
      <c r="K92" s="7">
        <v>0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69289808.19999999</v>
      </c>
      <c r="K93" s="7">
        <v>65129922.62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>
        <v>0</v>
      </c>
      <c r="K94" s="7">
        <v>0</v>
      </c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>
        <v>0</v>
      </c>
      <c r="K95" s="7">
        <v>0</v>
      </c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>
        <v>0</v>
      </c>
      <c r="K96" s="7">
        <v>0</v>
      </c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>
        <v>0</v>
      </c>
      <c r="K97" s="7">
        <v>0</v>
      </c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0</v>
      </c>
      <c r="K98" s="7">
        <v>0</v>
      </c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0</v>
      </c>
      <c r="K99" s="7">
        <v>0</v>
      </c>
    </row>
    <row r="100" spans="1:11" ht="12.75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1">
        <f>SUM(J101:J112)</f>
        <v>97648495.42000002</v>
      </c>
      <c r="K100" s="51">
        <f>SUM(K101:K112)</f>
        <v>107116830.13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84196.6</v>
      </c>
      <c r="K101" s="7">
        <v>0</v>
      </c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0</v>
      </c>
      <c r="K102" s="7">
        <v>0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55362289.74</v>
      </c>
      <c r="K103" s="7">
        <v>50864058.87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2331520.28</v>
      </c>
      <c r="K104" s="7">
        <v>3542828.6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33307312.46</v>
      </c>
      <c r="K105" s="7">
        <v>45203078.29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406204.54</v>
      </c>
      <c r="K106" s="7">
        <v>406204.54</v>
      </c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>
        <v>0</v>
      </c>
      <c r="K107" s="7">
        <v>0</v>
      </c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3331852.89</v>
      </c>
      <c r="K108" s="7">
        <v>3385123.69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2792744.0900000003</v>
      </c>
      <c r="K109" s="7">
        <v>3683219.14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32374.82</v>
      </c>
      <c r="K112" s="7">
        <v>32317</v>
      </c>
    </row>
    <row r="113" spans="1:11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2375901.5</v>
      </c>
      <c r="K113" s="7">
        <v>3625984.85</v>
      </c>
    </row>
    <row r="114" spans="1:12" ht="12.75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1">
        <f>J69+J86+J90+J100+J113</f>
        <v>265719940.21</v>
      </c>
      <c r="K114" s="51">
        <f>K69+K86+K90+K100+K113</f>
        <v>241967755.79999998</v>
      </c>
      <c r="L114" s="125"/>
    </row>
    <row r="115" spans="1:12" ht="12.75">
      <c r="A115" s="221" t="s">
        <v>57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>
        <v>7015236.180000001</v>
      </c>
      <c r="K115" s="8">
        <v>18813729.71</v>
      </c>
      <c r="L115" s="125"/>
    </row>
    <row r="116" spans="1:11" ht="12.75">
      <c r="A116" s="213" t="s">
        <v>310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3" t="s">
        <v>186</v>
      </c>
      <c r="B117" s="194"/>
      <c r="C117" s="194"/>
      <c r="D117" s="194"/>
      <c r="E117" s="194"/>
      <c r="F117" s="194"/>
      <c r="G117" s="194"/>
      <c r="H117" s="194"/>
      <c r="I117" s="227"/>
      <c r="J117" s="227"/>
      <c r="K117" s="228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X35" sqref="X35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43" t="s">
        <v>339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4" t="s">
        <v>338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>
      <c r="A4" s="235" t="s">
        <v>59</v>
      </c>
      <c r="B4" s="235"/>
      <c r="C4" s="235"/>
      <c r="D4" s="235"/>
      <c r="E4" s="235"/>
      <c r="F4" s="235"/>
      <c r="G4" s="235"/>
      <c r="H4" s="235"/>
      <c r="I4" s="56" t="s">
        <v>279</v>
      </c>
      <c r="J4" s="236" t="s">
        <v>318</v>
      </c>
      <c r="K4" s="236"/>
      <c r="L4" s="236" t="s">
        <v>319</v>
      </c>
      <c r="M4" s="236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193" t="s">
        <v>26</v>
      </c>
      <c r="B7" s="194"/>
      <c r="C7" s="194"/>
      <c r="D7" s="194"/>
      <c r="E7" s="194"/>
      <c r="F7" s="194"/>
      <c r="G7" s="194"/>
      <c r="H7" s="195"/>
      <c r="I7" s="3">
        <v>111</v>
      </c>
      <c r="J7" s="52">
        <f>SUM(J8:J9)</f>
        <v>211357319</v>
      </c>
      <c r="K7" s="52">
        <f>SUM(K8:K9)</f>
        <v>48031582.72999999</v>
      </c>
      <c r="L7" s="52">
        <f>SUM(L8:L9)</f>
        <v>206929393.17</v>
      </c>
      <c r="M7" s="52">
        <f>SUM(M8:M9)</f>
        <v>42241130.48</v>
      </c>
    </row>
    <row r="8" spans="1:13" ht="12.75">
      <c r="A8" s="196" t="s">
        <v>152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207102857</v>
      </c>
      <c r="K8" s="7">
        <v>46254460.69999999</v>
      </c>
      <c r="L8" s="7">
        <v>205041860.1</v>
      </c>
      <c r="M8" s="7">
        <v>41450838.599999994</v>
      </c>
    </row>
    <row r="9" spans="1:13" ht="12.75">
      <c r="A9" s="196" t="s">
        <v>103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4254462</v>
      </c>
      <c r="K9" s="7">
        <v>1777122.0299999998</v>
      </c>
      <c r="L9" s="7">
        <v>1887533.07</v>
      </c>
      <c r="M9" s="7">
        <v>790291.8800000001</v>
      </c>
    </row>
    <row r="10" spans="1:13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1">
        <f>J11+J12+J16+J20+J21+J22+J25+J26</f>
        <v>200546387</v>
      </c>
      <c r="K10" s="51">
        <f>K11+K12+K16+K20+K21+K22+K25+K26</f>
        <v>45748962.14000001</v>
      </c>
      <c r="L10" s="51">
        <f>L11+L12+L16+L20+L21+L22+L25+L26</f>
        <v>233630053.57</v>
      </c>
      <c r="M10" s="51">
        <f>M11+M12+M16+M20+M21+M22+M25+M26</f>
        <v>62139710.88999999</v>
      </c>
    </row>
    <row r="11" spans="1:13" ht="12.75">
      <c r="A11" s="196" t="s">
        <v>104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>
        <v>-5722962</v>
      </c>
      <c r="K11" s="7">
        <v>-5965778.6</v>
      </c>
      <c r="L11" s="7">
        <v>16654281.2</v>
      </c>
      <c r="M11" s="7">
        <v>12559928.6</v>
      </c>
    </row>
    <row r="12" spans="1:13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1">
        <f>SUM(J13:J15)</f>
        <v>128951060</v>
      </c>
      <c r="K12" s="51">
        <f>SUM(K13:K15)</f>
        <v>31594447.880000003</v>
      </c>
      <c r="L12" s="51">
        <f>SUM(L13:L15)</f>
        <v>135904843.84</v>
      </c>
      <c r="M12" s="51">
        <f>SUM(M13:M15)</f>
        <v>25891197.65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103912335</v>
      </c>
      <c r="K13" s="7">
        <v>25316445.370000005</v>
      </c>
      <c r="L13" s="7">
        <v>107469637.2</v>
      </c>
      <c r="M13" s="7">
        <v>20548333.060000002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5884579</v>
      </c>
      <c r="K14" s="7">
        <v>2048776.81</v>
      </c>
      <c r="L14" s="7">
        <v>6233272.42</v>
      </c>
      <c r="M14" s="7">
        <v>936448.9699999997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19154146</v>
      </c>
      <c r="K15" s="7">
        <v>4229225.699999999</v>
      </c>
      <c r="L15" s="7">
        <v>22201934.22</v>
      </c>
      <c r="M15" s="7">
        <v>4406415.619999997</v>
      </c>
    </row>
    <row r="16" spans="1:13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1">
        <f>SUM(J17:J19)</f>
        <v>58085245</v>
      </c>
      <c r="K16" s="51">
        <f>SUM(K17:K19)</f>
        <v>14564058.779999997</v>
      </c>
      <c r="L16" s="51">
        <f>SUM(L17:L19)</f>
        <v>61175314.85</v>
      </c>
      <c r="M16" s="51">
        <f>SUM(M17:M19)</f>
        <v>16891739.390000004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37209682</v>
      </c>
      <c r="K17" s="7">
        <v>9447387.2</v>
      </c>
      <c r="L17" s="7">
        <v>39347451.35</v>
      </c>
      <c r="M17" s="7">
        <v>11280853.450000003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12214715</v>
      </c>
      <c r="K18" s="7">
        <v>2970975.9399999995</v>
      </c>
      <c r="L18" s="7">
        <v>13002215.25</v>
      </c>
      <c r="M18" s="7">
        <v>3317139.3100000005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8660848</v>
      </c>
      <c r="K19" s="7">
        <v>2145695.6399999997</v>
      </c>
      <c r="L19" s="7">
        <v>8825648.25</v>
      </c>
      <c r="M19" s="7">
        <v>2293746.63</v>
      </c>
    </row>
    <row r="20" spans="1:13" ht="12.75">
      <c r="A20" s="196" t="s">
        <v>105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8908700</v>
      </c>
      <c r="K20" s="7">
        <v>2195151.3099999996</v>
      </c>
      <c r="L20" s="7">
        <v>9474215.15</v>
      </c>
      <c r="M20" s="7">
        <v>2530629.25</v>
      </c>
    </row>
    <row r="21" spans="1:13" ht="12.75">
      <c r="A21" s="196" t="s">
        <v>106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8950657</v>
      </c>
      <c r="K21" s="7">
        <v>2874850.46</v>
      </c>
      <c r="L21" s="7">
        <v>7916582.03</v>
      </c>
      <c r="M21" s="7">
        <v>2218749.6900000004</v>
      </c>
    </row>
    <row r="22" spans="1:13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1">
        <f>SUM(J23:J24)</f>
        <v>200867</v>
      </c>
      <c r="K22" s="51">
        <f>SUM(K23:K24)</f>
        <v>200867</v>
      </c>
      <c r="L22" s="51">
        <f>SUM(L23:L24)</f>
        <v>852132.01</v>
      </c>
      <c r="M22" s="51">
        <f>SUM(M23:M24)</f>
        <v>852132.01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200867</v>
      </c>
      <c r="K24" s="7">
        <v>200867</v>
      </c>
      <c r="L24" s="7">
        <v>852132.01</v>
      </c>
      <c r="M24" s="7">
        <v>852132.01</v>
      </c>
    </row>
    <row r="25" spans="1:13" ht="12.75">
      <c r="A25" s="196" t="s">
        <v>107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6" t="s">
        <v>50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1172820</v>
      </c>
      <c r="K26" s="7">
        <v>285365.31000000006</v>
      </c>
      <c r="L26" s="7">
        <v>1652684.49</v>
      </c>
      <c r="M26" s="7">
        <v>1195334.3</v>
      </c>
    </row>
    <row r="27" spans="1:13" ht="12.75">
      <c r="A27" s="196" t="s">
        <v>213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1">
        <f>SUM(J28:J32)</f>
        <v>6487208.78</v>
      </c>
      <c r="K27" s="51">
        <f>SUM(K28:K32)</f>
        <v>1157533.79</v>
      </c>
      <c r="L27" s="51">
        <f>SUM(L28:L32)</f>
        <v>6355648.970000001</v>
      </c>
      <c r="M27" s="51">
        <f>SUM(M28:M32)</f>
        <v>1812631.08</v>
      </c>
    </row>
    <row r="28" spans="1:13" ht="12.75">
      <c r="A28" s="196" t="s">
        <v>227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>
        <v>43253</v>
      </c>
      <c r="K28" s="7">
        <v>37946.09</v>
      </c>
      <c r="L28" s="7">
        <v>26131.41</v>
      </c>
      <c r="M28" s="7">
        <v>14140.95</v>
      </c>
    </row>
    <row r="29" spans="1:13" ht="12.75">
      <c r="A29" s="196" t="s">
        <v>155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6329631.78</v>
      </c>
      <c r="K29" s="7">
        <v>1007072.7000000002</v>
      </c>
      <c r="L29" s="7">
        <v>5688715.83</v>
      </c>
      <c r="M29" s="7">
        <v>1160286.9100000001</v>
      </c>
    </row>
    <row r="30" spans="1:13" ht="12.75">
      <c r="A30" s="196" t="s">
        <v>139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6" t="s">
        <v>223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6" t="s">
        <v>140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>
        <v>114324</v>
      </c>
      <c r="K32" s="7">
        <v>112515</v>
      </c>
      <c r="L32" s="7">
        <v>640801.73</v>
      </c>
      <c r="M32" s="7">
        <v>638203.22</v>
      </c>
    </row>
    <row r="33" spans="1:13" ht="12.75">
      <c r="A33" s="196" t="s">
        <v>214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1">
        <f>SUM(J34:J37)</f>
        <v>12788420</v>
      </c>
      <c r="K33" s="51">
        <f>SUM(K34:K37)</f>
        <v>4722051.159999999</v>
      </c>
      <c r="L33" s="51">
        <f>SUM(L34:L37)</f>
        <v>9765705.53</v>
      </c>
      <c r="M33" s="51">
        <f>SUM(M34:M37)</f>
        <v>2311511.5799999996</v>
      </c>
    </row>
    <row r="34" spans="1:13" ht="12.75">
      <c r="A34" s="196" t="s">
        <v>66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>
        <v>51114</v>
      </c>
      <c r="K34" s="7">
        <v>9760.519999999997</v>
      </c>
      <c r="L34" s="7">
        <v>51155</v>
      </c>
      <c r="M34" s="7">
        <v>13073.949999999997</v>
      </c>
    </row>
    <row r="35" spans="1:13" ht="12.75">
      <c r="A35" s="196" t="s">
        <v>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11971756</v>
      </c>
      <c r="K35" s="7">
        <v>3998174.0199999996</v>
      </c>
      <c r="L35" s="7">
        <v>9619902.85</v>
      </c>
      <c r="M35" s="7">
        <v>2203791.9499999993</v>
      </c>
    </row>
    <row r="36" spans="1:13" ht="12.75">
      <c r="A36" s="196" t="s">
        <v>224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6" t="s">
        <v>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>
        <v>765550</v>
      </c>
      <c r="K37" s="7">
        <v>714116.62</v>
      </c>
      <c r="L37" s="7">
        <v>94647.68</v>
      </c>
      <c r="M37" s="7">
        <v>94645.68</v>
      </c>
    </row>
    <row r="38" spans="1:13" ht="12.75">
      <c r="A38" s="196" t="s">
        <v>195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>
        <v>0</v>
      </c>
      <c r="K38" s="7">
        <v>0</v>
      </c>
      <c r="L38" s="7">
        <v>0</v>
      </c>
      <c r="M38" s="7"/>
    </row>
    <row r="39" spans="1:13" ht="12.75">
      <c r="A39" s="196" t="s">
        <v>196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6" t="s">
        <v>225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6" t="s">
        <v>226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6" t="s">
        <v>215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1">
        <f>J7+J27+J38+J40</f>
        <v>217844527.78</v>
      </c>
      <c r="K42" s="51">
        <f>K7+K27+K38+K40</f>
        <v>49189116.51999999</v>
      </c>
      <c r="L42" s="51">
        <f>L7+L27+L38+L40</f>
        <v>213285042.14</v>
      </c>
      <c r="M42" s="51">
        <f>M7+M27+M38+M40</f>
        <v>44053761.559999995</v>
      </c>
    </row>
    <row r="43" spans="1:13" ht="12.75">
      <c r="A43" s="196" t="s">
        <v>216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1">
        <f>J10+J33+J39+J41</f>
        <v>213334807</v>
      </c>
      <c r="K43" s="51">
        <f>K10+K33+K39+K41</f>
        <v>50471013.300000004</v>
      </c>
      <c r="L43" s="51">
        <f>L10+L33+L39+L41</f>
        <v>243395759.1</v>
      </c>
      <c r="M43" s="51">
        <f>M10+M33+M39+M41</f>
        <v>64451222.46999999</v>
      </c>
    </row>
    <row r="44" spans="1:13" ht="12.75">
      <c r="A44" s="196" t="s">
        <v>236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1">
        <f>J42-J43</f>
        <v>4509720.780000001</v>
      </c>
      <c r="K44" s="51">
        <f>K42-K43</f>
        <v>-1281896.780000016</v>
      </c>
      <c r="L44" s="51">
        <f>L42-L43</f>
        <v>-30110716.96000001</v>
      </c>
      <c r="M44" s="51">
        <f>M42-M43</f>
        <v>-20397460.909999996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1">
        <f>IF(J42&gt;J43,J42-J43,0)</f>
        <v>4509720.780000001</v>
      </c>
      <c r="K45" s="51">
        <f>IF(K42&gt;K43,K42-K43,0)</f>
        <v>0</v>
      </c>
      <c r="L45" s="51">
        <f>IF(L42&gt;L43,L42-L43,0)</f>
        <v>0</v>
      </c>
      <c r="M45" s="51">
        <f>IF(M42&gt;M43,M42-M43,0)</f>
        <v>0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1">
        <f>IF(J43&gt;J42,J43-J42,0)</f>
        <v>0</v>
      </c>
      <c r="K46" s="51">
        <f>IF(K43&gt;K42,K43-K42,0)</f>
        <v>1281896.780000016</v>
      </c>
      <c r="L46" s="51">
        <f>IF(L43&gt;L42,L43-L42,0)</f>
        <v>30110716.96000001</v>
      </c>
      <c r="M46" s="51">
        <f>IF(M43&gt;M42,M43-M42,0)</f>
        <v>20397460.909999996</v>
      </c>
    </row>
    <row r="47" spans="1:13" ht="12.75">
      <c r="A47" s="196" t="s">
        <v>217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>
        <v>873867</v>
      </c>
      <c r="K47" s="7">
        <v>464690</v>
      </c>
      <c r="L47" s="7"/>
      <c r="M47" s="7"/>
    </row>
    <row r="48" spans="1:13" ht="12.75">
      <c r="A48" s="196" t="s">
        <v>237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1">
        <f>J44-J47</f>
        <v>3635853.780000001</v>
      </c>
      <c r="K48" s="51">
        <f>K44-K47</f>
        <v>-1746586.780000016</v>
      </c>
      <c r="L48" s="51">
        <f>L44-L47</f>
        <v>-30110716.96000001</v>
      </c>
      <c r="M48" s="51">
        <f>M44-M47</f>
        <v>-20397460.909999996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1">
        <f>IF(J48&gt;0,J48,0)</f>
        <v>3635853.780000001</v>
      </c>
      <c r="K49" s="51">
        <f>IF(K48&gt;0,K48,0)</f>
        <v>0</v>
      </c>
      <c r="L49" s="51">
        <f>IF(L48&gt;0,L48,0)</f>
        <v>0</v>
      </c>
      <c r="M49" s="51">
        <f>IF(M48&gt;0,M48,0)</f>
        <v>0</v>
      </c>
    </row>
    <row r="50" spans="1:13" ht="12.75">
      <c r="A50" s="240" t="s">
        <v>220</v>
      </c>
      <c r="B50" s="241"/>
      <c r="C50" s="241"/>
      <c r="D50" s="241"/>
      <c r="E50" s="241"/>
      <c r="F50" s="241"/>
      <c r="G50" s="241"/>
      <c r="H50" s="242"/>
      <c r="I50" s="2">
        <v>154</v>
      </c>
      <c r="J50" s="59">
        <f>IF(J48&lt;0,-J48,0)</f>
        <v>0</v>
      </c>
      <c r="K50" s="59">
        <f>IF(K48&lt;0,-K48,0)</f>
        <v>1746586.780000016</v>
      </c>
      <c r="L50" s="59">
        <f>IF(L48&lt;0,-L48,0)</f>
        <v>30110716.96000001</v>
      </c>
      <c r="M50" s="59">
        <f>IF(M48&lt;0,-M48,0)</f>
        <v>20397460.909999996</v>
      </c>
    </row>
    <row r="51" spans="1:13" ht="12.75" customHeight="1">
      <c r="A51" s="213" t="s">
        <v>312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3" t="s">
        <v>187</v>
      </c>
      <c r="B52" s="194"/>
      <c r="C52" s="194"/>
      <c r="D52" s="194"/>
      <c r="E52" s="194"/>
      <c r="F52" s="194"/>
      <c r="G52" s="194"/>
      <c r="H52" s="194"/>
      <c r="I52" s="53"/>
      <c r="J52" s="53"/>
      <c r="K52" s="53"/>
      <c r="L52" s="53"/>
      <c r="M52" s="60"/>
    </row>
    <row r="53" spans="1:13" ht="12.75">
      <c r="A53" s="237" t="s">
        <v>234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.75">
      <c r="A54" s="237" t="s">
        <v>235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3" t="s">
        <v>204</v>
      </c>
      <c r="B56" s="194"/>
      <c r="C56" s="194"/>
      <c r="D56" s="194"/>
      <c r="E56" s="194"/>
      <c r="F56" s="194"/>
      <c r="G56" s="194"/>
      <c r="H56" s="195"/>
      <c r="I56" s="9">
        <v>157</v>
      </c>
      <c r="J56" s="6">
        <f>J48</f>
        <v>3635853.780000001</v>
      </c>
      <c r="K56" s="6">
        <f>K48</f>
        <v>-1746586.780000016</v>
      </c>
      <c r="L56" s="6">
        <f>L48</f>
        <v>-30110716.96000001</v>
      </c>
      <c r="M56" s="6">
        <f>M48</f>
        <v>-20397460.909999996</v>
      </c>
    </row>
    <row r="57" spans="1:13" ht="12.75">
      <c r="A57" s="196" t="s">
        <v>221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196" t="s">
        <v>228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/>
      <c r="L58" s="7"/>
      <c r="M58" s="7"/>
    </row>
    <row r="59" spans="1:13" ht="12.75">
      <c r="A59" s="196" t="s">
        <v>229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/>
      <c r="K59" s="7"/>
      <c r="L59" s="7"/>
      <c r="M59" s="7"/>
    </row>
    <row r="60" spans="1:13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/>
      <c r="K60" s="7"/>
      <c r="L60" s="7"/>
      <c r="M60" s="7"/>
    </row>
    <row r="61" spans="1:13" ht="12.75">
      <c r="A61" s="196" t="s">
        <v>230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/>
      <c r="M61" s="7"/>
    </row>
    <row r="62" spans="1:13" ht="12.75">
      <c r="A62" s="196" t="s">
        <v>231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/>
      <c r="M62" s="7"/>
    </row>
    <row r="63" spans="1:13" ht="12.75">
      <c r="A63" s="196" t="s">
        <v>232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/>
      <c r="M63" s="7"/>
    </row>
    <row r="64" spans="1:13" ht="12.75">
      <c r="A64" s="196" t="s">
        <v>233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/>
      <c r="M64" s="7"/>
    </row>
    <row r="65" spans="1:13" ht="12.75">
      <c r="A65" s="196" t="s">
        <v>222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/>
      <c r="K65" s="7"/>
      <c r="L65" s="7"/>
      <c r="M65" s="7"/>
    </row>
    <row r="66" spans="1:13" ht="12.75">
      <c r="A66" s="196" t="s">
        <v>193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196" t="s">
        <v>194</v>
      </c>
      <c r="B67" s="197"/>
      <c r="C67" s="197"/>
      <c r="D67" s="197"/>
      <c r="E67" s="197"/>
      <c r="F67" s="197"/>
      <c r="G67" s="197"/>
      <c r="H67" s="198"/>
      <c r="I67" s="1">
        <v>168</v>
      </c>
      <c r="J67" s="59">
        <f>J56+J66</f>
        <v>3635853.780000001</v>
      </c>
      <c r="K67" s="59">
        <f>K56+K66</f>
        <v>-1746586.780000016</v>
      </c>
      <c r="L67" s="59">
        <f>L56+L66</f>
        <v>-30110716.96000001</v>
      </c>
      <c r="M67" s="59">
        <f>M56+M66</f>
        <v>-20397460.909999996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37" t="s">
        <v>234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S26" sqref="S26"/>
    </sheetView>
  </sheetViews>
  <sheetFormatPr defaultColWidth="9.140625" defaultRowHeight="12.75"/>
  <cols>
    <col min="1" max="10" width="9.140625" style="50" customWidth="1"/>
    <col min="11" max="11" width="9.421875" style="50" bestFit="1" customWidth="1"/>
    <col min="12" max="16384" width="9.140625" style="50" customWidth="1"/>
  </cols>
  <sheetData>
    <row r="1" spans="1:11" ht="12.75" customHeigh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339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338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4" t="s">
        <v>279</v>
      </c>
      <c r="J4" s="65" t="s">
        <v>318</v>
      </c>
      <c r="K4" s="65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6">
        <v>2</v>
      </c>
      <c r="J5" s="67" t="s">
        <v>283</v>
      </c>
      <c r="K5" s="67" t="s">
        <v>284</v>
      </c>
    </row>
    <row r="6" spans="1:11" ht="12.75">
      <c r="A6" s="213" t="s">
        <v>156</v>
      </c>
      <c r="B6" s="224"/>
      <c r="C6" s="224"/>
      <c r="D6" s="224"/>
      <c r="E6" s="224"/>
      <c r="F6" s="224"/>
      <c r="G6" s="224"/>
      <c r="H6" s="224"/>
      <c r="I6" s="258"/>
      <c r="J6" s="258"/>
      <c r="K6" s="259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4509721.800000091</v>
      </c>
      <c r="K7" s="7">
        <v>-30110716.89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8908699.61</v>
      </c>
      <c r="K8" s="7">
        <v>9474215.15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0</v>
      </c>
      <c r="K9" s="7">
        <v>11355270.819999985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5861368.1900000125</v>
      </c>
      <c r="K10" s="7">
        <v>2293006.249999985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0</v>
      </c>
      <c r="K11" s="7">
        <v>19123427.689999998</v>
      </c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0</v>
      </c>
      <c r="K12" s="7">
        <v>1315168.5200000007</v>
      </c>
    </row>
    <row r="13" spans="1:11" ht="12.75">
      <c r="A13" s="196" t="s">
        <v>157</v>
      </c>
      <c r="B13" s="197"/>
      <c r="C13" s="197"/>
      <c r="D13" s="197"/>
      <c r="E13" s="197"/>
      <c r="F13" s="197"/>
      <c r="G13" s="197"/>
      <c r="H13" s="197"/>
      <c r="I13" s="1">
        <v>7</v>
      </c>
      <c r="J13" s="62">
        <f>SUM(J7:J12)</f>
        <v>19279789.600000102</v>
      </c>
      <c r="K13" s="51">
        <f>SUM(K7:K12)</f>
        <v>13450371.539999967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5668955.019999999</v>
      </c>
      <c r="K14" s="7">
        <v>0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0</v>
      </c>
      <c r="K15" s="7">
        <v>0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6161800.099999994</v>
      </c>
      <c r="K16" s="7">
        <v>0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1170013.459999999</v>
      </c>
      <c r="K17" s="7">
        <v>0</v>
      </c>
    </row>
    <row r="18" spans="1:11" ht="12.75">
      <c r="A18" s="196" t="s">
        <v>158</v>
      </c>
      <c r="B18" s="197"/>
      <c r="C18" s="197"/>
      <c r="D18" s="197"/>
      <c r="E18" s="197"/>
      <c r="F18" s="197"/>
      <c r="G18" s="197"/>
      <c r="H18" s="197"/>
      <c r="I18" s="1">
        <v>12</v>
      </c>
      <c r="J18" s="62">
        <f>SUM(J14:J17)</f>
        <v>13000768.579999993</v>
      </c>
      <c r="K18" s="51">
        <f>SUM(K14:K17)</f>
        <v>0</v>
      </c>
    </row>
    <row r="19" spans="1:11" ht="12.75">
      <c r="A19" s="196" t="s">
        <v>36</v>
      </c>
      <c r="B19" s="197"/>
      <c r="C19" s="197"/>
      <c r="D19" s="197"/>
      <c r="E19" s="197"/>
      <c r="F19" s="197"/>
      <c r="G19" s="197"/>
      <c r="H19" s="197"/>
      <c r="I19" s="1">
        <v>13</v>
      </c>
      <c r="J19" s="62">
        <f>IF(J13&gt;J18,J13-J18,0)</f>
        <v>6279021.020000109</v>
      </c>
      <c r="K19" s="51">
        <f>IF(K13&gt;K18,K13-K18,0)</f>
        <v>13450371.539999967</v>
      </c>
    </row>
    <row r="20" spans="1:11" ht="12.75">
      <c r="A20" s="196" t="s">
        <v>37</v>
      </c>
      <c r="B20" s="197"/>
      <c r="C20" s="197"/>
      <c r="D20" s="197"/>
      <c r="E20" s="197"/>
      <c r="F20" s="197"/>
      <c r="G20" s="197"/>
      <c r="H20" s="197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13" t="s">
        <v>159</v>
      </c>
      <c r="B21" s="224"/>
      <c r="C21" s="224"/>
      <c r="D21" s="224"/>
      <c r="E21" s="224"/>
      <c r="F21" s="224"/>
      <c r="G21" s="224"/>
      <c r="H21" s="224"/>
      <c r="I21" s="258"/>
      <c r="J21" s="258"/>
      <c r="K21" s="259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0</v>
      </c>
      <c r="K22" s="7">
        <v>0</v>
      </c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>
        <v>0</v>
      </c>
      <c r="K23" s="7">
        <v>0</v>
      </c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>
        <v>0</v>
      </c>
      <c r="K24" s="7">
        <v>0</v>
      </c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>
        <v>0</v>
      </c>
      <c r="K25" s="7">
        <v>0</v>
      </c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0</v>
      </c>
      <c r="K26" s="7">
        <v>0</v>
      </c>
    </row>
    <row r="27" spans="1:11" ht="12.75">
      <c r="A27" s="196" t="s">
        <v>168</v>
      </c>
      <c r="B27" s="197"/>
      <c r="C27" s="197"/>
      <c r="D27" s="197"/>
      <c r="E27" s="197"/>
      <c r="F27" s="197"/>
      <c r="G27" s="197"/>
      <c r="H27" s="197"/>
      <c r="I27" s="1">
        <v>20</v>
      </c>
      <c r="J27" s="62">
        <f>SUM(J22:J26)</f>
        <v>0</v>
      </c>
      <c r="K27" s="51">
        <f>SUM(K22:K26)</f>
        <v>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16157798.27000001</v>
      </c>
      <c r="K28" s="7">
        <v>4162894.7799999965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>
        <v>0</v>
      </c>
      <c r="K29" s="7">
        <v>0</v>
      </c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268462.3999999922</v>
      </c>
      <c r="K30" s="7">
        <v>0</v>
      </c>
    </row>
    <row r="31" spans="1:11" ht="12.75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62">
        <f>SUM(J28:J30)</f>
        <v>16426260.670000004</v>
      </c>
      <c r="K31" s="51">
        <f>SUM(K28:K30)</f>
        <v>4162894.7799999965</v>
      </c>
    </row>
    <row r="32" spans="1:11" ht="12.75">
      <c r="A32" s="196" t="s">
        <v>38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196" t="s">
        <v>39</v>
      </c>
      <c r="B33" s="197"/>
      <c r="C33" s="197"/>
      <c r="D33" s="197"/>
      <c r="E33" s="197"/>
      <c r="F33" s="197"/>
      <c r="G33" s="197"/>
      <c r="H33" s="197"/>
      <c r="I33" s="1">
        <v>26</v>
      </c>
      <c r="J33" s="62">
        <f>IF(J31&gt;J27,J31-J27,0)</f>
        <v>16426260.670000004</v>
      </c>
      <c r="K33" s="51">
        <f>IF(K31&gt;K27,K31-K27,0)</f>
        <v>4162894.7799999965</v>
      </c>
    </row>
    <row r="34" spans="1:11" ht="12.75">
      <c r="A34" s="213" t="s">
        <v>160</v>
      </c>
      <c r="B34" s="224"/>
      <c r="C34" s="224"/>
      <c r="D34" s="224"/>
      <c r="E34" s="224"/>
      <c r="F34" s="224"/>
      <c r="G34" s="224"/>
      <c r="H34" s="224"/>
      <c r="I34" s="258"/>
      <c r="J34" s="258"/>
      <c r="K34" s="259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>
        <v>0</v>
      </c>
      <c r="K35" s="7">
        <v>0</v>
      </c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8608814.729999995</v>
      </c>
      <c r="K36" s="7">
        <v>0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0</v>
      </c>
      <c r="K37" s="7">
        <v>0</v>
      </c>
    </row>
    <row r="38" spans="1:11" ht="12.75">
      <c r="A38" s="196" t="s">
        <v>68</v>
      </c>
      <c r="B38" s="197"/>
      <c r="C38" s="197"/>
      <c r="D38" s="197"/>
      <c r="E38" s="197"/>
      <c r="F38" s="197"/>
      <c r="G38" s="197"/>
      <c r="H38" s="197"/>
      <c r="I38" s="1">
        <v>30</v>
      </c>
      <c r="J38" s="62">
        <f>SUM(J35:J37)</f>
        <v>8608814.729999995</v>
      </c>
      <c r="K38" s="51">
        <f>SUM(K35:K37)</f>
        <v>0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0</v>
      </c>
      <c r="K39" s="7">
        <v>11273373.149999999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0</v>
      </c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0</v>
      </c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>
        <v>0</v>
      </c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0</v>
      </c>
      <c r="K43" s="7">
        <v>0</v>
      </c>
    </row>
    <row r="44" spans="1:11" ht="12.75">
      <c r="A44" s="196" t="s">
        <v>69</v>
      </c>
      <c r="B44" s="197"/>
      <c r="C44" s="197"/>
      <c r="D44" s="197"/>
      <c r="E44" s="197"/>
      <c r="F44" s="197"/>
      <c r="G44" s="197"/>
      <c r="H44" s="197"/>
      <c r="I44" s="1">
        <v>36</v>
      </c>
      <c r="J44" s="62">
        <f>SUM(J39:J43)</f>
        <v>0</v>
      </c>
      <c r="K44" s="51">
        <f>SUM(K39:K43)</f>
        <v>11273373.149999999</v>
      </c>
    </row>
    <row r="45" spans="1:11" ht="12.75">
      <c r="A45" s="196" t="s">
        <v>17</v>
      </c>
      <c r="B45" s="197"/>
      <c r="C45" s="197"/>
      <c r="D45" s="197"/>
      <c r="E45" s="197"/>
      <c r="F45" s="197"/>
      <c r="G45" s="197"/>
      <c r="H45" s="197"/>
      <c r="I45" s="1">
        <v>37</v>
      </c>
      <c r="J45" s="62">
        <f>IF(J38&gt;J44,J38-J44,0)</f>
        <v>8608814.729999995</v>
      </c>
      <c r="K45" s="51">
        <f>IF(K38&gt;K44,K38-K44,0)</f>
        <v>0</v>
      </c>
    </row>
    <row r="46" spans="1:11" ht="12.75">
      <c r="A46" s="196" t="s">
        <v>18</v>
      </c>
      <c r="B46" s="197"/>
      <c r="C46" s="197"/>
      <c r="D46" s="197"/>
      <c r="E46" s="197"/>
      <c r="F46" s="197"/>
      <c r="G46" s="197"/>
      <c r="H46" s="197"/>
      <c r="I46" s="1">
        <v>38</v>
      </c>
      <c r="J46" s="62">
        <f>IF(J44&gt;J38,J44-J38,0)</f>
        <v>0</v>
      </c>
      <c r="K46" s="51">
        <f>IF(K44&gt;K38,K44-K38,0)</f>
        <v>11273373.149999999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2">
        <f>IF(J20-J19+J33-J32+J46-J45&gt;0,J20-J19+J33-J32+J46-J45,0)</f>
        <v>1538424.9199998993</v>
      </c>
      <c r="K48" s="51">
        <f>IF(K20-K19+K33-K32+K46-K45&gt;0,K20-K19+K33-K32+K46-K45,0)</f>
        <v>1985896.3900000267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3844711.3499999996</v>
      </c>
      <c r="K49" s="7">
        <v>2306286.48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0</v>
      </c>
      <c r="K50" s="7">
        <v>0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1538425</v>
      </c>
      <c r="K51" s="7">
        <v>1985896.3900000267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3">
        <f>J49+J50-J51</f>
        <v>2306286.3499999996</v>
      </c>
      <c r="K52" s="59">
        <f>K49+K50-K51</f>
        <v>320390.0899999733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4" t="s">
        <v>279</v>
      </c>
      <c r="J4" s="65" t="s">
        <v>318</v>
      </c>
      <c r="K4" s="65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0">
        <v>2</v>
      </c>
      <c r="J5" s="71" t="s">
        <v>283</v>
      </c>
      <c r="K5" s="71" t="s">
        <v>284</v>
      </c>
    </row>
    <row r="6" spans="1:11" ht="12.75">
      <c r="A6" s="213" t="s">
        <v>156</v>
      </c>
      <c r="B6" s="224"/>
      <c r="C6" s="224"/>
      <c r="D6" s="224"/>
      <c r="E6" s="224"/>
      <c r="F6" s="224"/>
      <c r="G6" s="224"/>
      <c r="H6" s="224"/>
      <c r="I6" s="258"/>
      <c r="J6" s="258"/>
      <c r="K6" s="259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196" t="s">
        <v>198</v>
      </c>
      <c r="B12" s="197"/>
      <c r="C12" s="197"/>
      <c r="D12" s="197"/>
      <c r="E12" s="197"/>
      <c r="F12" s="197"/>
      <c r="G12" s="197"/>
      <c r="H12" s="197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196" t="s">
        <v>47</v>
      </c>
      <c r="B19" s="197"/>
      <c r="C19" s="197"/>
      <c r="D19" s="197"/>
      <c r="E19" s="197"/>
      <c r="F19" s="197"/>
      <c r="G19" s="197"/>
      <c r="H19" s="197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19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10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13" t="s">
        <v>159</v>
      </c>
      <c r="B22" s="224"/>
      <c r="C22" s="224"/>
      <c r="D22" s="224"/>
      <c r="E22" s="224"/>
      <c r="F22" s="224"/>
      <c r="G22" s="224"/>
      <c r="H22" s="224"/>
      <c r="I22" s="258"/>
      <c r="J22" s="258"/>
      <c r="K22" s="259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196" t="s">
        <v>114</v>
      </c>
      <c r="B28" s="197"/>
      <c r="C28" s="197"/>
      <c r="D28" s="197"/>
      <c r="E28" s="197"/>
      <c r="F28" s="197"/>
      <c r="G28" s="197"/>
      <c r="H28" s="197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196" t="s">
        <v>48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196" t="s">
        <v>110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196" t="s">
        <v>111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13" t="s">
        <v>160</v>
      </c>
      <c r="B35" s="224"/>
      <c r="C35" s="224"/>
      <c r="D35" s="224"/>
      <c r="E35" s="224"/>
      <c r="F35" s="224"/>
      <c r="G35" s="224"/>
      <c r="H35" s="224"/>
      <c r="I35" s="258">
        <v>0</v>
      </c>
      <c r="J35" s="258"/>
      <c r="K35" s="259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196" t="s">
        <v>49</v>
      </c>
      <c r="B39" s="197"/>
      <c r="C39" s="197"/>
      <c r="D39" s="197"/>
      <c r="E39" s="197"/>
      <c r="F39" s="197"/>
      <c r="G39" s="197"/>
      <c r="H39" s="197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196" t="s">
        <v>148</v>
      </c>
      <c r="B45" s="197"/>
      <c r="C45" s="197"/>
      <c r="D45" s="197"/>
      <c r="E45" s="197"/>
      <c r="F45" s="197"/>
      <c r="G45" s="197"/>
      <c r="H45" s="197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196" t="s">
        <v>162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196" t="s">
        <v>163</v>
      </c>
      <c r="B47" s="197"/>
      <c r="C47" s="197"/>
      <c r="D47" s="197"/>
      <c r="E47" s="197"/>
      <c r="F47" s="197"/>
      <c r="G47" s="197"/>
      <c r="H47" s="197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196" t="s">
        <v>149</v>
      </c>
      <c r="B48" s="197"/>
      <c r="C48" s="197"/>
      <c r="D48" s="197"/>
      <c r="E48" s="197"/>
      <c r="F48" s="197"/>
      <c r="G48" s="197"/>
      <c r="H48" s="197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196" t="s">
        <v>15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196" t="s">
        <v>161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196" t="s">
        <v>176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 ht="12.75">
      <c r="A53" s="210" t="s">
        <v>177</v>
      </c>
      <c r="B53" s="211"/>
      <c r="C53" s="211"/>
      <c r="D53" s="211"/>
      <c r="E53" s="211"/>
      <c r="F53" s="211"/>
      <c r="G53" s="211"/>
      <c r="H53" s="211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16384" width="9.140625" style="74" customWidth="1"/>
  </cols>
  <sheetData>
    <row r="1" spans="1:12" ht="12.75">
      <c r="A1" s="273" t="s">
        <v>281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73"/>
    </row>
    <row r="2" spans="1:12" ht="15.75">
      <c r="A2" s="40"/>
      <c r="B2" s="72"/>
      <c r="C2" s="283" t="s">
        <v>282</v>
      </c>
      <c r="D2" s="283"/>
      <c r="E2" s="75">
        <v>43101</v>
      </c>
      <c r="F2" s="41" t="s">
        <v>250</v>
      </c>
      <c r="G2" s="284">
        <v>43465</v>
      </c>
      <c r="H2" s="285"/>
      <c r="I2" s="72"/>
      <c r="J2" s="72"/>
      <c r="K2" s="72"/>
      <c r="L2" s="76"/>
    </row>
    <row r="3" spans="1:11" ht="23.25">
      <c r="A3" s="286" t="s">
        <v>59</v>
      </c>
      <c r="B3" s="286"/>
      <c r="C3" s="286"/>
      <c r="D3" s="286"/>
      <c r="E3" s="286"/>
      <c r="F3" s="286"/>
      <c r="G3" s="286"/>
      <c r="H3" s="286"/>
      <c r="I3" s="79" t="s">
        <v>305</v>
      </c>
      <c r="J3" s="80" t="s">
        <v>150</v>
      </c>
      <c r="K3" s="80" t="s">
        <v>151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2">
        <v>2</v>
      </c>
      <c r="J4" s="81" t="s">
        <v>283</v>
      </c>
      <c r="K4" s="81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2">
        <v>1</v>
      </c>
      <c r="J5" s="43">
        <v>55566600</v>
      </c>
      <c r="K5" s="43">
        <v>55566600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2">
        <v>2</v>
      </c>
      <c r="J6" s="44">
        <v>7824088.82</v>
      </c>
      <c r="K6" s="44">
        <v>7824088.82</v>
      </c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2">
        <v>3</v>
      </c>
      <c r="J7" s="44">
        <v>6467207.609999999</v>
      </c>
      <c r="K7" s="44">
        <v>6467207.609999999</v>
      </c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2">
        <v>4</v>
      </c>
      <c r="J8" s="44">
        <v>22311984.22</v>
      </c>
      <c r="K8" s="44">
        <v>25947838.66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2">
        <v>5</v>
      </c>
      <c r="J9" s="44">
        <v>3635854.44</v>
      </c>
      <c r="K9" s="44">
        <v>-30110716.89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2">
        <v>6</v>
      </c>
      <c r="J10" s="44"/>
      <c r="K10" s="44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2">
        <v>7</v>
      </c>
      <c r="J11" s="44"/>
      <c r="K11" s="44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2">
        <v>8</v>
      </c>
      <c r="J12" s="44"/>
      <c r="K12" s="44"/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2">
        <v>9</v>
      </c>
      <c r="J13" s="44"/>
      <c r="K13" s="44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2">
        <v>10</v>
      </c>
      <c r="J14" s="77">
        <f>SUM(J5:J13)</f>
        <v>95805735.09</v>
      </c>
      <c r="K14" s="77">
        <f>SUM(K5:K13)</f>
        <v>65695018.2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2">
        <v>11</v>
      </c>
      <c r="J15" s="44"/>
      <c r="K15" s="44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2">
        <v>12</v>
      </c>
      <c r="J16" s="44"/>
      <c r="K16" s="44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2">
        <v>13</v>
      </c>
      <c r="J17" s="44"/>
      <c r="K17" s="44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2">
        <v>14</v>
      </c>
      <c r="J18" s="44"/>
      <c r="K18" s="44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2">
        <v>15</v>
      </c>
      <c r="J19" s="44"/>
      <c r="K19" s="44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2">
        <v>16</v>
      </c>
      <c r="J20" s="44"/>
      <c r="K20" s="44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2">
        <v>17</v>
      </c>
      <c r="J21" s="78">
        <f>SUM(J15:J20)</f>
        <v>0</v>
      </c>
      <c r="K21" s="78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7" t="s">
        <v>302</v>
      </c>
      <c r="B23" s="268"/>
      <c r="C23" s="268"/>
      <c r="D23" s="268"/>
      <c r="E23" s="268"/>
      <c r="F23" s="268"/>
      <c r="G23" s="268"/>
      <c r="H23" s="268"/>
      <c r="I23" s="45">
        <v>18</v>
      </c>
      <c r="J23" s="43"/>
      <c r="K23" s="43"/>
    </row>
    <row r="24" spans="1:11" ht="17.25" customHeight="1">
      <c r="A24" s="269" t="s">
        <v>303</v>
      </c>
      <c r="B24" s="270"/>
      <c r="C24" s="270"/>
      <c r="D24" s="270"/>
      <c r="E24" s="270"/>
      <c r="F24" s="270"/>
      <c r="G24" s="270"/>
      <c r="H24" s="270"/>
      <c r="I24" s="46">
        <v>19</v>
      </c>
      <c r="J24" s="78"/>
      <c r="K24" s="78"/>
    </row>
    <row r="25" spans="1:11" ht="30" customHeight="1">
      <c r="A25" s="271" t="s">
        <v>304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110" zoomScaleSheetLayoutView="110" zoomScalePageLayoutView="0" workbookViewId="0" topLeftCell="A1">
      <selection activeCell="L20" sqref="L2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342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5" customHeight="1">
      <c r="A12" s="290"/>
      <c r="B12" s="290"/>
      <c r="C12" s="290"/>
      <c r="D12" s="290"/>
      <c r="E12" s="290"/>
      <c r="F12" s="290"/>
      <c r="G12" s="290"/>
      <c r="H12" s="290"/>
      <c r="I12" s="290"/>
      <c r="J12" s="290"/>
    </row>
    <row r="13" spans="1:10" ht="15" customHeight="1">
      <c r="A13" s="290"/>
      <c r="B13" s="290"/>
      <c r="C13" s="290"/>
      <c r="D13" s="290"/>
      <c r="E13" s="290"/>
      <c r="F13" s="290"/>
      <c r="G13" s="290"/>
      <c r="H13" s="290"/>
      <c r="I13" s="290"/>
      <c r="J13" s="290"/>
    </row>
    <row r="14" spans="1:10" ht="12.75">
      <c r="A14" s="290"/>
      <c r="B14" s="290"/>
      <c r="C14" s="290"/>
      <c r="D14" s="290"/>
      <c r="E14" s="290"/>
      <c r="F14" s="290"/>
      <c r="G14" s="290"/>
      <c r="H14" s="290"/>
      <c r="I14" s="290"/>
      <c r="J14" s="290"/>
    </row>
    <row r="15" spans="1:10" ht="15" customHeight="1">
      <c r="A15" s="290"/>
      <c r="B15" s="290"/>
      <c r="C15" s="290"/>
      <c r="D15" s="290"/>
      <c r="E15" s="290"/>
      <c r="F15" s="290"/>
      <c r="G15" s="290"/>
      <c r="H15" s="290"/>
      <c r="I15" s="290"/>
      <c r="J15" s="290"/>
    </row>
    <row r="16" spans="1:10" ht="15" customHeight="1">
      <c r="A16" s="290"/>
      <c r="B16" s="290"/>
      <c r="C16" s="290"/>
      <c r="D16" s="290"/>
      <c r="E16" s="290"/>
      <c r="F16" s="290"/>
      <c r="G16" s="290"/>
      <c r="H16" s="290"/>
      <c r="I16" s="290"/>
      <c r="J16" s="290"/>
    </row>
    <row r="17" spans="1:10" ht="12.75">
      <c r="A17" s="290"/>
      <c r="B17" s="290"/>
      <c r="C17" s="290"/>
      <c r="D17" s="290"/>
      <c r="E17" s="290"/>
      <c r="F17" s="290"/>
      <c r="G17" s="290"/>
      <c r="H17" s="290"/>
      <c r="I17" s="290"/>
      <c r="J17" s="290"/>
    </row>
    <row r="18" spans="1:10" ht="12.75">
      <c r="A18" s="290"/>
      <c r="B18" s="290"/>
      <c r="C18" s="290"/>
      <c r="D18" s="290"/>
      <c r="E18" s="290"/>
      <c r="F18" s="290"/>
      <c r="G18" s="290"/>
      <c r="H18" s="290"/>
      <c r="I18" s="290"/>
      <c r="J18" s="290"/>
    </row>
    <row r="19" spans="1:10" ht="12.75">
      <c r="A19" s="290"/>
      <c r="B19" s="290"/>
      <c r="C19" s="290"/>
      <c r="D19" s="290"/>
      <c r="E19" s="290"/>
      <c r="F19" s="290"/>
      <c r="G19" s="290"/>
      <c r="H19" s="290"/>
      <c r="I19" s="290"/>
      <c r="J19" s="290"/>
    </row>
    <row r="20" spans="1:10" ht="12.75">
      <c r="A20" s="290"/>
      <c r="B20" s="290"/>
      <c r="C20" s="290"/>
      <c r="D20" s="290"/>
      <c r="E20" s="290"/>
      <c r="F20" s="290"/>
      <c r="G20" s="290"/>
      <c r="H20" s="290"/>
      <c r="I20" s="290"/>
      <c r="J20" s="290"/>
    </row>
    <row r="21" spans="1:10" ht="12.75">
      <c r="A21" s="290"/>
      <c r="B21" s="290"/>
      <c r="C21" s="290"/>
      <c r="D21" s="290"/>
      <c r="E21" s="290"/>
      <c r="F21" s="290"/>
      <c r="G21" s="290"/>
      <c r="H21" s="290"/>
      <c r="I21" s="290"/>
      <c r="J21" s="290"/>
    </row>
    <row r="22" spans="1:10" ht="12.75">
      <c r="A22" s="290"/>
      <c r="B22" s="290"/>
      <c r="C22" s="290"/>
      <c r="D22" s="290"/>
      <c r="E22" s="290"/>
      <c r="F22" s="290"/>
      <c r="G22" s="290"/>
      <c r="H22" s="290"/>
      <c r="I22" s="290"/>
      <c r="J22" s="290"/>
    </row>
    <row r="23" spans="1:10" ht="12.75">
      <c r="A23" s="290"/>
      <c r="B23" s="290"/>
      <c r="C23" s="290"/>
      <c r="D23" s="290"/>
      <c r="E23" s="290"/>
      <c r="F23" s="290"/>
      <c r="G23" s="290"/>
      <c r="H23" s="290"/>
      <c r="I23" s="290"/>
      <c r="J23" s="290"/>
    </row>
    <row r="24" spans="1:10" ht="12.75">
      <c r="A24" s="290"/>
      <c r="B24" s="290"/>
      <c r="C24" s="290"/>
      <c r="D24" s="290"/>
      <c r="E24" s="290"/>
      <c r="F24" s="290"/>
      <c r="G24" s="290"/>
      <c r="H24" s="290"/>
      <c r="I24" s="290"/>
      <c r="J24" s="290"/>
    </row>
    <row r="25" spans="1:10" ht="12.75">
      <c r="A25" s="290"/>
      <c r="B25" s="290"/>
      <c r="C25" s="290"/>
      <c r="D25" s="290"/>
      <c r="E25" s="290"/>
      <c r="F25" s="290"/>
      <c r="G25" s="290"/>
      <c r="H25" s="290"/>
      <c r="I25" s="290"/>
      <c r="J25" s="290"/>
    </row>
    <row r="26" spans="1:10" ht="15" customHeight="1">
      <c r="A26" s="290"/>
      <c r="B26" s="290"/>
      <c r="C26" s="290"/>
      <c r="D26" s="290"/>
      <c r="E26" s="290"/>
      <c r="F26" s="290"/>
      <c r="G26" s="290"/>
      <c r="H26" s="290"/>
      <c r="I26" s="290"/>
      <c r="J26" s="290"/>
    </row>
    <row r="27" spans="1:10" ht="12.75">
      <c r="A27" s="290"/>
      <c r="B27" s="290"/>
      <c r="C27" s="290"/>
      <c r="D27" s="290"/>
      <c r="E27" s="290"/>
      <c r="F27" s="290"/>
      <c r="G27" s="290"/>
      <c r="H27" s="290"/>
      <c r="I27" s="290"/>
      <c r="J27" s="290"/>
    </row>
    <row r="28" spans="1:10" ht="12.75">
      <c r="A28" s="290"/>
      <c r="B28" s="290"/>
      <c r="C28" s="290"/>
      <c r="D28" s="290"/>
      <c r="E28" s="290"/>
      <c r="F28" s="290"/>
      <c r="G28" s="290"/>
      <c r="H28" s="290"/>
      <c r="I28" s="290"/>
      <c r="J28" s="290"/>
    </row>
    <row r="29" spans="1:10" ht="12.75">
      <c r="A29" s="290"/>
      <c r="B29" s="290"/>
      <c r="C29" s="290"/>
      <c r="D29" s="290"/>
      <c r="E29" s="290"/>
      <c r="F29" s="290"/>
      <c r="G29" s="290"/>
      <c r="H29" s="290"/>
      <c r="I29" s="290"/>
      <c r="J29" s="290"/>
    </row>
    <row r="30" spans="1:10" ht="12.75">
      <c r="A30" s="290"/>
      <c r="B30" s="290"/>
      <c r="C30" s="290"/>
      <c r="D30" s="290"/>
      <c r="E30" s="290"/>
      <c r="F30" s="290"/>
      <c r="G30" s="290"/>
      <c r="H30" s="290"/>
      <c r="I30" s="290"/>
      <c r="J30" s="290"/>
    </row>
    <row r="31" spans="1:10" ht="12.75">
      <c r="A31" s="290"/>
      <c r="B31" s="290"/>
      <c r="C31" s="290"/>
      <c r="D31" s="290"/>
      <c r="E31" s="290"/>
      <c r="F31" s="290"/>
      <c r="G31" s="290"/>
      <c r="H31" s="290"/>
      <c r="I31" s="290"/>
      <c r="J31" s="290"/>
    </row>
    <row r="32" spans="1:10" ht="12.75">
      <c r="A32" s="290"/>
      <c r="B32" s="290"/>
      <c r="C32" s="290"/>
      <c r="D32" s="290"/>
      <c r="E32" s="290"/>
      <c r="F32" s="290"/>
      <c r="G32" s="290"/>
      <c r="H32" s="290"/>
      <c r="I32" s="290"/>
      <c r="J32" s="290"/>
    </row>
    <row r="33" spans="1:10" ht="12.75">
      <c r="A33" s="290"/>
      <c r="B33" s="290"/>
      <c r="C33" s="290"/>
      <c r="D33" s="290"/>
      <c r="E33" s="290"/>
      <c r="F33" s="290"/>
      <c r="G33" s="290"/>
      <c r="H33" s="290"/>
      <c r="I33" s="290"/>
      <c r="J33" s="290"/>
    </row>
    <row r="34" spans="1:10" ht="12.75">
      <c r="A34" s="290"/>
      <c r="B34" s="290"/>
      <c r="C34" s="290"/>
      <c r="D34" s="290"/>
      <c r="E34" s="290"/>
      <c r="F34" s="290"/>
      <c r="G34" s="290"/>
      <c r="H34" s="290"/>
      <c r="I34" s="290"/>
      <c r="J34" s="290"/>
    </row>
    <row r="35" spans="1:10" ht="12.75">
      <c r="A35" s="290"/>
      <c r="B35" s="290"/>
      <c r="C35" s="290"/>
      <c r="D35" s="290"/>
      <c r="E35" s="290"/>
      <c r="F35" s="290"/>
      <c r="G35" s="290"/>
      <c r="H35" s="290"/>
      <c r="I35" s="290"/>
      <c r="J35" s="290"/>
    </row>
    <row r="36" spans="1:10" ht="12.75">
      <c r="A36" s="290"/>
      <c r="B36" s="290"/>
      <c r="C36" s="290"/>
      <c r="D36" s="290"/>
      <c r="E36" s="290"/>
      <c r="F36" s="290"/>
      <c r="G36" s="290"/>
      <c r="H36" s="290"/>
      <c r="I36" s="290"/>
      <c r="J36" s="290"/>
    </row>
    <row r="37" spans="1:10" ht="12.75">
      <c r="A37" s="290"/>
      <c r="B37" s="290"/>
      <c r="C37" s="290"/>
      <c r="D37" s="290"/>
      <c r="E37" s="290"/>
      <c r="F37" s="290"/>
      <c r="G37" s="290"/>
      <c r="H37" s="290"/>
      <c r="I37" s="290"/>
      <c r="J37" s="290"/>
    </row>
    <row r="38" spans="1:10" ht="12.75">
      <c r="A38" s="290"/>
      <c r="B38" s="290"/>
      <c r="C38" s="290"/>
      <c r="D38" s="290"/>
      <c r="E38" s="290"/>
      <c r="F38" s="290"/>
      <c r="G38" s="290"/>
      <c r="H38" s="290"/>
      <c r="I38" s="290"/>
      <c r="J38" s="290"/>
    </row>
    <row r="39" spans="1:10" ht="12.75">
      <c r="A39" s="290"/>
      <c r="B39" s="290"/>
      <c r="C39" s="290"/>
      <c r="D39" s="290"/>
      <c r="E39" s="290"/>
      <c r="F39" s="290"/>
      <c r="G39" s="290"/>
      <c r="H39" s="290"/>
      <c r="I39" s="290"/>
      <c r="J39" s="290"/>
    </row>
    <row r="40" spans="1:10" ht="12.75">
      <c r="A40" s="290"/>
      <c r="B40" s="290"/>
      <c r="C40" s="290"/>
      <c r="D40" s="290"/>
      <c r="E40" s="290"/>
      <c r="F40" s="290"/>
      <c r="G40" s="290"/>
      <c r="H40" s="290"/>
      <c r="I40" s="290"/>
      <c r="J40" s="290"/>
    </row>
    <row r="41" spans="1:10" ht="12.75">
      <c r="A41" s="290"/>
      <c r="B41" s="290"/>
      <c r="C41" s="290"/>
      <c r="D41" s="290"/>
      <c r="E41" s="290"/>
      <c r="F41" s="290"/>
      <c r="G41" s="290"/>
      <c r="H41" s="290"/>
      <c r="I41" s="290"/>
      <c r="J41" s="290"/>
    </row>
    <row r="42" spans="1:10" ht="12.75">
      <c r="A42" s="290"/>
      <c r="B42" s="290"/>
      <c r="C42" s="290"/>
      <c r="D42" s="290"/>
      <c r="E42" s="290"/>
      <c r="F42" s="290"/>
      <c r="G42" s="290"/>
      <c r="H42" s="290"/>
      <c r="I42" s="290"/>
      <c r="J42" s="290"/>
    </row>
    <row r="43" spans="1:10" ht="12.75">
      <c r="A43" s="290"/>
      <c r="B43" s="290"/>
      <c r="C43" s="290"/>
      <c r="D43" s="290"/>
      <c r="E43" s="290"/>
      <c r="F43" s="290"/>
      <c r="G43" s="290"/>
      <c r="H43" s="290"/>
      <c r="I43" s="290"/>
      <c r="J43" s="290"/>
    </row>
    <row r="44" spans="1:10" ht="12.75">
      <c r="A44" s="290"/>
      <c r="B44" s="290"/>
      <c r="C44" s="290"/>
      <c r="D44" s="290"/>
      <c r="E44" s="290"/>
      <c r="F44" s="290"/>
      <c r="G44" s="290"/>
      <c r="H44" s="290"/>
      <c r="I44" s="290"/>
      <c r="J44" s="290"/>
    </row>
    <row r="45" spans="1:10" ht="12.75">
      <c r="A45" s="290"/>
      <c r="B45" s="290"/>
      <c r="C45" s="290"/>
      <c r="D45" s="290"/>
      <c r="E45" s="290"/>
      <c r="F45" s="290"/>
      <c r="G45" s="290"/>
      <c r="H45" s="290"/>
      <c r="I45" s="290"/>
      <c r="J45" s="290"/>
    </row>
    <row r="46" spans="1:10" ht="12.75">
      <c r="A46" s="290"/>
      <c r="B46" s="290"/>
      <c r="C46" s="290"/>
      <c r="D46" s="290"/>
      <c r="E46" s="290"/>
      <c r="F46" s="290"/>
      <c r="G46" s="290"/>
      <c r="H46" s="290"/>
      <c r="I46" s="290"/>
      <c r="J46" s="290"/>
    </row>
    <row r="47" spans="1:10" ht="12.75">
      <c r="A47" s="290"/>
      <c r="B47" s="290"/>
      <c r="C47" s="290"/>
      <c r="D47" s="290"/>
      <c r="E47" s="290"/>
      <c r="F47" s="290"/>
      <c r="G47" s="290"/>
      <c r="H47" s="290"/>
      <c r="I47" s="290"/>
      <c r="J47" s="290"/>
    </row>
    <row r="48" spans="1:10" ht="12.75">
      <c r="A48" s="290"/>
      <c r="B48" s="290"/>
      <c r="C48" s="290"/>
      <c r="D48" s="290"/>
      <c r="E48" s="290"/>
      <c r="F48" s="290"/>
      <c r="G48" s="290"/>
      <c r="H48" s="290"/>
      <c r="I48" s="290"/>
      <c r="J48" s="290"/>
    </row>
    <row r="49" spans="1:10" ht="12.75">
      <c r="A49" s="290"/>
      <c r="B49" s="290"/>
      <c r="C49" s="290"/>
      <c r="D49" s="290"/>
      <c r="E49" s="290"/>
      <c r="F49" s="290"/>
      <c r="G49" s="290"/>
      <c r="H49" s="290"/>
      <c r="I49" s="290"/>
      <c r="J49" s="290"/>
    </row>
    <row r="50" spans="1:10" ht="12.75">
      <c r="A50" s="290"/>
      <c r="B50" s="290"/>
      <c r="C50" s="290"/>
      <c r="D50" s="290"/>
      <c r="E50" s="290"/>
      <c r="F50" s="290"/>
      <c r="G50" s="290"/>
      <c r="H50" s="290"/>
      <c r="I50" s="290"/>
      <c r="J50" s="290"/>
    </row>
    <row r="51" spans="1:10" ht="12.75">
      <c r="A51" s="290"/>
      <c r="B51" s="290"/>
      <c r="C51" s="290"/>
      <c r="D51" s="290"/>
      <c r="E51" s="290"/>
      <c r="F51" s="290"/>
      <c r="G51" s="290"/>
      <c r="H51" s="290"/>
      <c r="I51" s="290"/>
      <c r="J51" s="290"/>
    </row>
    <row r="52" spans="1:10" ht="12.75">
      <c r="A52" s="290"/>
      <c r="B52" s="290"/>
      <c r="C52" s="290"/>
      <c r="D52" s="290"/>
      <c r="E52" s="290"/>
      <c r="F52" s="290"/>
      <c r="G52" s="290"/>
      <c r="H52" s="290"/>
      <c r="I52" s="290"/>
      <c r="J52" s="290"/>
    </row>
    <row r="53" spans="1:10" ht="12.75">
      <c r="A53" s="290"/>
      <c r="B53" s="290"/>
      <c r="C53" s="290"/>
      <c r="D53" s="290"/>
      <c r="E53" s="290"/>
      <c r="F53" s="290"/>
      <c r="G53" s="290"/>
      <c r="H53" s="290"/>
      <c r="I53" s="290"/>
      <c r="J53" s="290"/>
    </row>
    <row r="54" spans="1:10" ht="12.75">
      <c r="A54" s="290"/>
      <c r="B54" s="290"/>
      <c r="C54" s="290"/>
      <c r="D54" s="290"/>
      <c r="E54" s="290"/>
      <c r="F54" s="290"/>
      <c r="G54" s="290"/>
      <c r="H54" s="290"/>
      <c r="I54" s="290"/>
      <c r="J54" s="290"/>
    </row>
    <row r="55" spans="1:10" ht="12.75">
      <c r="A55" s="290"/>
      <c r="B55" s="290"/>
      <c r="C55" s="290"/>
      <c r="D55" s="290"/>
      <c r="E55" s="290"/>
      <c r="F55" s="290"/>
      <c r="G55" s="290"/>
      <c r="H55" s="290"/>
      <c r="I55" s="290"/>
      <c r="J55" s="290"/>
    </row>
    <row r="56" spans="1:10" ht="12.75">
      <c r="A56" s="290"/>
      <c r="B56" s="290"/>
      <c r="C56" s="290"/>
      <c r="D56" s="290"/>
      <c r="E56" s="290"/>
      <c r="F56" s="290"/>
      <c r="G56" s="290"/>
      <c r="H56" s="290"/>
      <c r="I56" s="290"/>
      <c r="J56" s="290"/>
    </row>
    <row r="57" spans="1:10" ht="12.75">
      <c r="A57" s="290"/>
      <c r="B57" s="290"/>
      <c r="C57" s="290"/>
      <c r="D57" s="290"/>
      <c r="E57" s="290"/>
      <c r="F57" s="290"/>
      <c r="G57" s="290"/>
      <c r="H57" s="290"/>
      <c r="I57" s="290"/>
      <c r="J57" s="290"/>
    </row>
    <row r="58" spans="1:10" ht="12.75">
      <c r="A58" s="290"/>
      <c r="B58" s="290"/>
      <c r="C58" s="290"/>
      <c r="D58" s="290"/>
      <c r="E58" s="290"/>
      <c r="F58" s="290"/>
      <c r="G58" s="290"/>
      <c r="H58" s="290"/>
      <c r="I58" s="290"/>
      <c r="J58" s="290"/>
    </row>
    <row r="59" spans="1:10" ht="12.75">
      <c r="A59" s="290"/>
      <c r="B59" s="290"/>
      <c r="C59" s="290"/>
      <c r="D59" s="290"/>
      <c r="E59" s="290"/>
      <c r="F59" s="290"/>
      <c r="G59" s="290"/>
      <c r="H59" s="290"/>
      <c r="I59" s="290"/>
      <c r="J59" s="290"/>
    </row>
    <row r="60" spans="1:10" ht="12.75">
      <c r="A60" s="290"/>
      <c r="B60" s="290"/>
      <c r="C60" s="290"/>
      <c r="D60" s="290"/>
      <c r="E60" s="290"/>
      <c r="F60" s="290"/>
      <c r="G60" s="290"/>
      <c r="H60" s="290"/>
      <c r="I60" s="290"/>
      <c r="J60" s="290"/>
    </row>
  </sheetData>
  <sheetProtection/>
  <mergeCells count="2">
    <mergeCell ref="A2:J2"/>
    <mergeCell ref="A4:J60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Irena Vrtarić</cp:lastModifiedBy>
  <cp:lastPrinted>2019-02-28T07:36:27Z</cp:lastPrinted>
  <dcterms:created xsi:type="dcterms:W3CDTF">2008-10-17T11:51:54Z</dcterms:created>
  <dcterms:modified xsi:type="dcterms:W3CDTF">2019-02-28T10:41:39Z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